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ustomProperty1.bin" ContentType="application/vnd.openxmlformats-officedocument.spreadsheetml.customProperty"/>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autoCompressPictures="0"/>
  <mc:AlternateContent xmlns:mc="http://schemas.openxmlformats.org/markup-compatibility/2006">
    <mc:Choice Requires="x15">
      <x15ac:absPath xmlns:x15ac="http://schemas.microsoft.com/office/spreadsheetml/2010/11/ac" url="H:\Beleuchtung\calcuLight\"/>
    </mc:Choice>
  </mc:AlternateContent>
  <xr:revisionPtr revIDLastSave="0" documentId="8_{C3A3BDAE-ECDB-4E8B-B7B2-3040B1941A7B}" xr6:coauthVersionLast="47" xr6:coauthVersionMax="47" xr10:uidLastSave="{00000000-0000-0000-0000-000000000000}"/>
  <workbookProtection workbookAlgorithmName="SHA-512" workbookHashValue="gJpkKhuKdYTO36Yr8QdZh7+c69WLySmBUVZiRF6NejBE4LXrKOl++CN1+MSmZl+5LR9xN2xfCWI2Fdgz6kmd1g==" workbookSaltValue="4dacLdJoS41HVozEHxaB9g==" workbookSpinCount="100000" lockStructure="1"/>
  <bookViews>
    <workbookView xWindow="57480" yWindow="-120" windowWidth="29040" windowHeight="15720" tabRatio="727" xr2:uid="{00000000-000D-0000-FFFF-FFFF00000000}"/>
  </bookViews>
  <sheets>
    <sheet name="Info" sheetId="26" r:id="rId1"/>
    <sheet name="A" sheetId="10" r:id="rId2"/>
    <sheet name="B" sheetId="6" r:id="rId3"/>
    <sheet name="C-1" sheetId="7" r:id="rId4"/>
    <sheet name="C-2" sheetId="32" r:id="rId5"/>
    <sheet name="C-3" sheetId="33" r:id="rId6"/>
    <sheet name="C-4" sheetId="34" r:id="rId7"/>
    <sheet name="C-5" sheetId="35" r:id="rId8"/>
    <sheet name="C-6" sheetId="36" r:id="rId9"/>
    <sheet name="C-7" sheetId="37" r:id="rId10"/>
    <sheet name="C-8" sheetId="38" r:id="rId11"/>
    <sheet name="C-9" sheetId="39" r:id="rId12"/>
    <sheet name="C-10" sheetId="40" r:id="rId13"/>
    <sheet name="C-11" sheetId="46" r:id="rId14"/>
    <sheet name="C-12" sheetId="42" r:id="rId15"/>
    <sheet name="C-13" sheetId="43" r:id="rId16"/>
    <sheet name="C-14" sheetId="44" r:id="rId17"/>
    <sheet name="C-15" sheetId="45" r:id="rId18"/>
    <sheet name="Dropdowns" sheetId="9" state="hidden" r:id="rId19"/>
    <sheet name="Lieux" sheetId="22" state="hidden" r:id="rId20"/>
    <sheet name="SIA" sheetId="23" state="hidden" r:id="rId21"/>
    <sheet name="Textes" sheetId="12" state="hidden" r:id="rId22"/>
  </sheets>
  <externalReferences>
    <externalReference r:id="rId23"/>
  </externalReferences>
  <definedNames>
    <definedName name="DB_SIA">SIA!$B$4:$CH$57</definedName>
    <definedName name="Glasanteil">Dropdowns!$A$28:$A$38</definedName>
    <definedName name="JaNein">Dropdowns!$A$196:$A$197</definedName>
    <definedName name="k_Pr">IF(A!$H$5=2017, Dropdowns!$A$67:$A$76, Dropdowns!$A$79:$A$87)</definedName>
    <definedName name="k_Pr_2017">Dropdowns!$A$67:$A$76</definedName>
    <definedName name="k_Pr_2023">Dropdowns!$A$79:$A$82,Dropdowns!$A$83:$A$85,Dropdowns!$A$86:$A$87</definedName>
    <definedName name="LeuchtenListe">OFFSET(B!$A$8, 0, 0, 30-COUNTBLANK(B!$A$8:$A$37),1)</definedName>
    <definedName name="LeuchtenTabelle">B!$A$8:$X$37</definedName>
    <definedName name="Raumhelligkeit">Dropdowns!$A$16:$A$18</definedName>
    <definedName name="Regelung_Tageslicht">Dropdowns!$A$8:$A$12</definedName>
    <definedName name="RoomTypes">Dropdowns!$F$97:$F$145</definedName>
    <definedName name="Sonnenschutz_Art">Dropdowns!$A$42:$A$47</definedName>
    <definedName name="Sonnenschutz_Regelung">Dropdowns!$A$51:$A$56</definedName>
    <definedName name="Sonnenschutz_Regelung_Mit">Dropdowns!$A$51:$A$55</definedName>
    <definedName name="Sonnenschutz_Regelung_Ohne">Dropdowns!$A$56</definedName>
    <definedName name="Trad">[1]_Trad!$B$1:$D$150</definedName>
    <definedName name="Umgebung">Dropdowns!$A$22:$A$24</definedName>
  </definedNames>
  <calcPr calcId="191029"/>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C84" i="45" l="1"/>
  <c r="F84" i="45" s="1"/>
  <c r="C83" i="45"/>
  <c r="F83" i="45" s="1"/>
  <c r="C82" i="45"/>
  <c r="F82" i="45" s="1"/>
  <c r="F81" i="45"/>
  <c r="C81" i="45"/>
  <c r="C80" i="45"/>
  <c r="P88" i="45" s="1"/>
  <c r="F72" i="45" a="1"/>
  <c r="F72" i="45" s="1"/>
  <c r="F68" i="45" a="1"/>
  <c r="F68" i="45" s="1"/>
  <c r="G67" i="45" a="1"/>
  <c r="G67" i="45" s="1"/>
  <c r="F65" i="45" a="1"/>
  <c r="F65" i="45" s="1"/>
  <c r="G64" i="45" a="1"/>
  <c r="G64" i="45" s="1"/>
  <c r="F63" i="45" a="1"/>
  <c r="F63" i="45" s="1"/>
  <c r="F60" i="45" a="1"/>
  <c r="F60" i="45" s="1"/>
  <c r="E52" i="45" a="1"/>
  <c r="E52" i="45" s="1"/>
  <c r="F50" i="45"/>
  <c r="D48" i="45" a="1"/>
  <c r="D48" i="45" s="1"/>
  <c r="F45" i="45" a="1"/>
  <c r="F45" i="45" s="1"/>
  <c r="J36" i="45"/>
  <c r="B36" i="45"/>
  <c r="I24" i="45" s="1"/>
  <c r="I33" i="45"/>
  <c r="C62" i="45" s="1" a="1"/>
  <c r="C62" i="45" s="1"/>
  <c r="I32" i="45"/>
  <c r="I31" i="45"/>
  <c r="C65" i="45" s="1" a="1"/>
  <c r="C65" i="45" s="1"/>
  <c r="G65" i="45" s="1"/>
  <c r="I30" i="45"/>
  <c r="E68" i="45" s="1" a="1"/>
  <c r="E68" i="45" s="1"/>
  <c r="I29" i="45"/>
  <c r="C63" i="45" s="1" a="1"/>
  <c r="C63" i="45" s="1"/>
  <c r="G63" i="45" s="1"/>
  <c r="J27" i="45"/>
  <c r="G50" i="45" s="1"/>
  <c r="I23" i="45"/>
  <c r="C16" i="45"/>
  <c r="J11" i="45"/>
  <c r="I11" i="45"/>
  <c r="J9" i="45"/>
  <c r="I9" i="45"/>
  <c r="B4" i="45" a="1"/>
  <c r="B4" i="45" s="1"/>
  <c r="K2" i="45"/>
  <c r="B30" i="45" s="1" a="1"/>
  <c r="B30" i="45" s="1"/>
  <c r="C84" i="44"/>
  <c r="F84" i="44" s="1"/>
  <c r="F83" i="44"/>
  <c r="C83" i="44"/>
  <c r="C82" i="44"/>
  <c r="F82" i="44" s="1"/>
  <c r="F81" i="44"/>
  <c r="C81" i="44"/>
  <c r="C80" i="44"/>
  <c r="P88" i="44" s="1"/>
  <c r="F72" i="44" a="1"/>
  <c r="F72" i="44" s="1"/>
  <c r="F63" i="44" a="1"/>
  <c r="F63" i="44" s="1"/>
  <c r="F60" i="44" a="1"/>
  <c r="F60" i="44" s="1"/>
  <c r="F50" i="44"/>
  <c r="F48" i="44" a="1"/>
  <c r="F48" i="44" s="1"/>
  <c r="D48" i="44" a="1"/>
  <c r="D48" i="44" s="1"/>
  <c r="J36" i="44"/>
  <c r="B36" i="44"/>
  <c r="I24" i="44" s="1"/>
  <c r="I33" i="44"/>
  <c r="C62" i="44" s="1" a="1"/>
  <c r="C62" i="44" s="1"/>
  <c r="I32" i="44"/>
  <c r="I31" i="44"/>
  <c r="C65" i="44" s="1" a="1"/>
  <c r="C65" i="44" s="1"/>
  <c r="G65" i="44" s="1"/>
  <c r="I30" i="44"/>
  <c r="F68" i="44" s="1" a="1"/>
  <c r="F68" i="44" s="1"/>
  <c r="I29" i="44"/>
  <c r="C63" i="44" s="1" a="1"/>
  <c r="C63" i="44" s="1"/>
  <c r="G63" i="44" s="1"/>
  <c r="J27" i="44"/>
  <c r="G50" i="44" s="1"/>
  <c r="I23" i="44"/>
  <c r="C16" i="44"/>
  <c r="J11" i="44"/>
  <c r="I11" i="44"/>
  <c r="J9" i="44"/>
  <c r="I9" i="44"/>
  <c r="K2" i="44"/>
  <c r="B30" i="44" s="1" a="1"/>
  <c r="B30" i="44" s="1"/>
  <c r="B90" i="43" a="1"/>
  <c r="B90" i="43" s="1"/>
  <c r="E87" i="43" a="1"/>
  <c r="E87" i="43" s="1"/>
  <c r="C84" i="43"/>
  <c r="F84" i="43" s="1"/>
  <c r="C83" i="43"/>
  <c r="F83" i="43" s="1"/>
  <c r="C82" i="43"/>
  <c r="F82" i="43" s="1"/>
  <c r="C81" i="43"/>
  <c r="F81" i="43" s="1"/>
  <c r="C80" i="43"/>
  <c r="P88" i="43" s="1"/>
  <c r="C78" i="43" a="1"/>
  <c r="C78" i="43" s="1"/>
  <c r="G68" i="43" a="1"/>
  <c r="G68" i="43" s="1"/>
  <c r="C68" i="43" a="1"/>
  <c r="C68" i="43" s="1"/>
  <c r="D67" i="43" a="1"/>
  <c r="D67" i="43" s="1"/>
  <c r="C65" i="43" a="1"/>
  <c r="C65" i="43" s="1"/>
  <c r="G65" i="43" s="1"/>
  <c r="D64" i="43" a="1"/>
  <c r="D64" i="43" s="1"/>
  <c r="D57" i="43"/>
  <c r="C57" i="43"/>
  <c r="D55" i="43" a="1"/>
  <c r="D55" i="43" s="1"/>
  <c r="F52" i="43" a="1"/>
  <c r="F52" i="43" s="1"/>
  <c r="C50" i="43"/>
  <c r="G48" i="43" a="1"/>
  <c r="G48" i="43" s="1"/>
  <c r="C48" i="43" a="1"/>
  <c r="C48" i="43" s="1"/>
  <c r="D47" i="43" a="1"/>
  <c r="D47" i="43" s="1"/>
  <c r="G45" i="43" a="1"/>
  <c r="G45" i="43" s="1"/>
  <c r="C45" i="43" a="1"/>
  <c r="C45" i="43" s="1"/>
  <c r="D44" i="43" a="1"/>
  <c r="D44" i="43" s="1"/>
  <c r="E43" i="43" a="1"/>
  <c r="E43" i="43" s="1"/>
  <c r="F42" i="43" a="1"/>
  <c r="F42" i="43" s="1"/>
  <c r="F40" i="43" a="1"/>
  <c r="F40" i="43" s="1"/>
  <c r="G39" i="43" a="1"/>
  <c r="G39" i="43" s="1"/>
  <c r="G66" i="43" s="1"/>
  <c r="C39" i="43" a="1"/>
  <c r="C39" i="43" s="1"/>
  <c r="C66" i="43" s="1"/>
  <c r="D38" i="43" a="1"/>
  <c r="D38" i="43" s="1"/>
  <c r="E37" i="43" a="1"/>
  <c r="E37" i="43" s="1"/>
  <c r="J36" i="43"/>
  <c r="B36" i="43"/>
  <c r="E57" i="43" s="1"/>
  <c r="I33" i="43"/>
  <c r="C62" i="43" s="1" a="1"/>
  <c r="C62" i="43" s="1"/>
  <c r="B33" i="43" a="1"/>
  <c r="B33" i="43" s="1"/>
  <c r="I32" i="43"/>
  <c r="I31" i="43"/>
  <c r="I30" i="43"/>
  <c r="F68" i="43" s="1" a="1"/>
  <c r="F68" i="43" s="1"/>
  <c r="I29" i="43"/>
  <c r="C63" i="43" s="1" a="1"/>
  <c r="C63" i="43" s="1"/>
  <c r="G63" i="43" s="1"/>
  <c r="B29" i="43" a="1"/>
  <c r="B29" i="43" s="1"/>
  <c r="J27" i="43"/>
  <c r="G50" i="43" s="1"/>
  <c r="I24" i="43"/>
  <c r="I23" i="43"/>
  <c r="B20" i="43" a="1"/>
  <c r="B20" i="43" s="1"/>
  <c r="C16" i="43"/>
  <c r="B16" i="43" a="1"/>
  <c r="B16" i="43" s="1"/>
  <c r="B15" i="43" a="1"/>
  <c r="B15" i="43" s="1"/>
  <c r="B14" i="43" a="1"/>
  <c r="B14" i="43" s="1"/>
  <c r="B12" i="43" a="1"/>
  <c r="B12" i="43" s="1"/>
  <c r="I11" i="43"/>
  <c r="J11" i="43" s="1"/>
  <c r="F59" i="43" s="1" a="1"/>
  <c r="F59" i="43" s="1"/>
  <c r="B11" i="43" a="1"/>
  <c r="B11" i="43" s="1"/>
  <c r="B10" i="43" a="1"/>
  <c r="B10" i="43" s="1"/>
  <c r="J9" i="43"/>
  <c r="E59" i="43" s="1" a="1"/>
  <c r="E59" i="43" s="1"/>
  <c r="I9" i="43"/>
  <c r="D72" i="43" s="1" a="1"/>
  <c r="D72" i="43" s="1"/>
  <c r="B9" i="43" a="1"/>
  <c r="B9" i="43" s="1"/>
  <c r="B8" i="43" a="1"/>
  <c r="B8" i="43" s="1"/>
  <c r="B7" i="43" a="1"/>
  <c r="B7" i="43" s="1"/>
  <c r="B6" i="43" a="1"/>
  <c r="B6" i="43" s="1"/>
  <c r="B5" i="43" a="1"/>
  <c r="B5" i="43" s="1"/>
  <c r="B4" i="43" a="1"/>
  <c r="B4" i="43" s="1"/>
  <c r="B3" i="43" a="1"/>
  <c r="B3" i="43" s="1"/>
  <c r="K2" i="43"/>
  <c r="B30" i="43" s="1" a="1"/>
  <c r="B30" i="43" s="1"/>
  <c r="P88" i="42"/>
  <c r="P89" i="42" s="1"/>
  <c r="F84" i="42"/>
  <c r="C84" i="42"/>
  <c r="C83" i="42"/>
  <c r="F83" i="42" s="1"/>
  <c r="F82" i="42"/>
  <c r="C82" i="42"/>
  <c r="C81" i="42"/>
  <c r="F81" i="42" s="1"/>
  <c r="F80" i="42"/>
  <c r="C88" i="42" s="1"/>
  <c r="C80" i="42"/>
  <c r="C63" i="42" a="1"/>
  <c r="C63" i="42" s="1"/>
  <c r="G63" i="42" s="1"/>
  <c r="E57" i="42"/>
  <c r="D57" i="42"/>
  <c r="G48" i="42" a="1"/>
  <c r="G48" i="42" s="1"/>
  <c r="E48" i="42" a="1"/>
  <c r="E48" i="42" s="1"/>
  <c r="C48" i="42" a="1"/>
  <c r="C48" i="42" s="1"/>
  <c r="F47" i="42" a="1"/>
  <c r="F47" i="42" s="1"/>
  <c r="D47" i="42" a="1"/>
  <c r="D47" i="42" s="1"/>
  <c r="F40" i="42" a="1"/>
  <c r="F40" i="42" s="1"/>
  <c r="D40" i="42" a="1"/>
  <c r="D40" i="42" s="1"/>
  <c r="G39" i="42" a="1"/>
  <c r="G39" i="42" s="1"/>
  <c r="G66" i="42" s="1"/>
  <c r="E39" i="42" a="1"/>
  <c r="E39" i="42" s="1"/>
  <c r="E66" i="42" s="1"/>
  <c r="C39" i="42" a="1"/>
  <c r="C39" i="42" s="1"/>
  <c r="C66" i="42" s="1"/>
  <c r="F38" i="42" a="1"/>
  <c r="F38" i="42" s="1"/>
  <c r="D38" i="42" a="1"/>
  <c r="D38" i="42" s="1"/>
  <c r="G37" i="42" a="1"/>
  <c r="G37" i="42" s="1"/>
  <c r="E37" i="42" a="1"/>
  <c r="E37" i="42" s="1"/>
  <c r="C37" i="42" a="1"/>
  <c r="C37" i="42" s="1"/>
  <c r="J36" i="42"/>
  <c r="B36" i="42"/>
  <c r="C57" i="42" s="1"/>
  <c r="I33" i="42"/>
  <c r="C62" i="42" s="1" a="1"/>
  <c r="C62" i="42" s="1"/>
  <c r="I32" i="42"/>
  <c r="B32" i="42" a="1"/>
  <c r="B32" i="42" s="1"/>
  <c r="I31" i="42"/>
  <c r="C65" i="42" s="1" a="1"/>
  <c r="C65" i="42" s="1"/>
  <c r="G65" i="42" s="1"/>
  <c r="B31" i="42" a="1"/>
  <c r="B31" i="42" s="1"/>
  <c r="I30" i="42"/>
  <c r="F68" i="42" s="1" a="1"/>
  <c r="F68" i="42" s="1"/>
  <c r="I29" i="42"/>
  <c r="B28" i="42" a="1"/>
  <c r="B28" i="42" s="1"/>
  <c r="J27" i="42"/>
  <c r="G50" i="42" s="1"/>
  <c r="B26" i="42" a="1"/>
  <c r="B26" i="42" s="1"/>
  <c r="I24" i="42"/>
  <c r="B24" i="42" a="1"/>
  <c r="B24" i="42" s="1"/>
  <c r="I23" i="42"/>
  <c r="B22" i="42" a="1"/>
  <c r="B22" i="42" s="1"/>
  <c r="B20" i="42" a="1"/>
  <c r="B20" i="42" s="1"/>
  <c r="B19" i="42" a="1"/>
  <c r="B19" i="42" s="1"/>
  <c r="B18" i="42" a="1"/>
  <c r="B18" i="42" s="1"/>
  <c r="C16" i="42"/>
  <c r="B15" i="42" a="1"/>
  <c r="B15" i="42" s="1"/>
  <c r="B14" i="42" a="1"/>
  <c r="B14" i="42" s="1"/>
  <c r="B12" i="42" a="1"/>
  <c r="B12" i="42" s="1"/>
  <c r="J11" i="42"/>
  <c r="D59" i="42" s="1" a="1"/>
  <c r="D59" i="42" s="1"/>
  <c r="I11" i="42"/>
  <c r="B11" i="42" a="1"/>
  <c r="B11" i="42" s="1"/>
  <c r="B10" i="42" a="1"/>
  <c r="B10" i="42" s="1"/>
  <c r="J9" i="42"/>
  <c r="E59" i="42" s="1" a="1"/>
  <c r="E59" i="42" s="1"/>
  <c r="I9" i="42"/>
  <c r="D72" i="42" s="1" a="1"/>
  <c r="D72" i="42" s="1"/>
  <c r="B8" i="42" a="1"/>
  <c r="B8" i="42" s="1"/>
  <c r="B7" i="42" a="1"/>
  <c r="B7" i="42" s="1"/>
  <c r="B6" i="42" a="1"/>
  <c r="B6" i="42" s="1"/>
  <c r="B4" i="42" a="1"/>
  <c r="B4" i="42" s="1"/>
  <c r="B3" i="42" a="1"/>
  <c r="B3" i="42" s="1"/>
  <c r="K2" i="42"/>
  <c r="B30" i="42" s="1" a="1"/>
  <c r="B30" i="42" s="1"/>
  <c r="B91" i="46" a="1"/>
  <c r="B91" i="46" s="1"/>
  <c r="B89" i="46" a="1"/>
  <c r="B89" i="46" s="1"/>
  <c r="F87" i="46" a="1"/>
  <c r="F87" i="46" s="1"/>
  <c r="D87" i="46" a="1"/>
  <c r="D87" i="46" s="1"/>
  <c r="B86" i="46" a="1"/>
  <c r="B86" i="46" s="1"/>
  <c r="F84" i="46"/>
  <c r="C84" i="46"/>
  <c r="C83" i="46"/>
  <c r="F83" i="46" s="1"/>
  <c r="C82" i="46"/>
  <c r="F82" i="46" s="1"/>
  <c r="C81" i="46"/>
  <c r="F81" i="46" s="1"/>
  <c r="F80" i="46"/>
  <c r="C80" i="46"/>
  <c r="P88" i="46" s="1"/>
  <c r="F78" i="46" a="1"/>
  <c r="F78" i="46" s="1"/>
  <c r="D78" i="46" a="1"/>
  <c r="D78" i="46" s="1"/>
  <c r="B77" i="46" a="1"/>
  <c r="B77" i="46" s="1"/>
  <c r="F68" i="46" a="1"/>
  <c r="F68" i="46" s="1"/>
  <c r="D68" i="46" a="1"/>
  <c r="D68" i="46" s="1"/>
  <c r="E57" i="46"/>
  <c r="D57" i="46"/>
  <c r="C57" i="46"/>
  <c r="E50" i="46"/>
  <c r="J36" i="46"/>
  <c r="B36" i="46"/>
  <c r="I33" i="46"/>
  <c r="C62" i="46" s="1" a="1"/>
  <c r="C62" i="46" s="1"/>
  <c r="B33" i="46" a="1"/>
  <c r="B33" i="46" s="1"/>
  <c r="I32" i="46"/>
  <c r="I31" i="46"/>
  <c r="C65" i="46" s="1" a="1"/>
  <c r="C65" i="46" s="1"/>
  <c r="G65" i="46" s="1"/>
  <c r="B31" i="46" a="1"/>
  <c r="B31" i="46" s="1"/>
  <c r="I30" i="46"/>
  <c r="E68" i="46" s="1" a="1"/>
  <c r="E68" i="46" s="1"/>
  <c r="B30" i="46" a="1"/>
  <c r="B30" i="46" s="1"/>
  <c r="I29" i="46"/>
  <c r="C63" i="46" s="1" a="1"/>
  <c r="C63" i="46" s="1"/>
  <c r="G63" i="46" s="1"/>
  <c r="B29" i="46" a="1"/>
  <c r="B29" i="46" s="1"/>
  <c r="B28" i="46" a="1"/>
  <c r="B28" i="46" s="1"/>
  <c r="J27" i="46"/>
  <c r="G50" i="46" s="1"/>
  <c r="B27" i="46" a="1"/>
  <c r="B27" i="46" s="1"/>
  <c r="I24" i="46"/>
  <c r="B24" i="46" a="1"/>
  <c r="B24" i="46" s="1"/>
  <c r="I23" i="46"/>
  <c r="B23" i="46" a="1"/>
  <c r="B23" i="46" s="1"/>
  <c r="B20" i="46" a="1"/>
  <c r="B20" i="46" s="1"/>
  <c r="B19" i="46" a="1"/>
  <c r="B19" i="46" s="1"/>
  <c r="B18" i="46" a="1"/>
  <c r="B18" i="46" s="1"/>
  <c r="C16" i="46"/>
  <c r="B16" i="46" a="1"/>
  <c r="B16" i="46" s="1"/>
  <c r="B15" i="46" a="1"/>
  <c r="B15" i="46" s="1"/>
  <c r="B14" i="46" a="1"/>
  <c r="B14" i="46" s="1"/>
  <c r="B12" i="46" a="1"/>
  <c r="B12" i="46" s="1"/>
  <c r="J11" i="46"/>
  <c r="E59" i="46" s="1" a="1"/>
  <c r="E59" i="46" s="1"/>
  <c r="I11" i="46"/>
  <c r="B11" i="46" a="1"/>
  <c r="B11" i="46" s="1"/>
  <c r="B10" i="46" a="1"/>
  <c r="B10" i="46" s="1"/>
  <c r="J9" i="46"/>
  <c r="D59" i="46" s="1" a="1"/>
  <c r="D59" i="46" s="1"/>
  <c r="I9" i="46"/>
  <c r="D72" i="46" s="1" a="1"/>
  <c r="D72" i="46" s="1"/>
  <c r="B9" i="46" a="1"/>
  <c r="B9" i="46" s="1"/>
  <c r="B8" i="46" a="1"/>
  <c r="B8" i="46" s="1"/>
  <c r="B7" i="46" a="1"/>
  <c r="B7" i="46" s="1"/>
  <c r="B6" i="46" a="1"/>
  <c r="B6" i="46" s="1"/>
  <c r="B5" i="46" a="1"/>
  <c r="B5" i="46" s="1"/>
  <c r="B4" i="46" a="1"/>
  <c r="B4" i="46" s="1"/>
  <c r="B3" i="46" a="1"/>
  <c r="B3" i="46" s="1"/>
  <c r="K2" i="46"/>
  <c r="B92" i="46" s="1" a="1"/>
  <c r="B92" i="46" s="1"/>
  <c r="F84" i="40"/>
  <c r="C84" i="40"/>
  <c r="C83" i="40"/>
  <c r="F83" i="40" s="1"/>
  <c r="F82" i="40"/>
  <c r="C82" i="40"/>
  <c r="F81" i="40"/>
  <c r="C81" i="40"/>
  <c r="P88" i="40" s="1"/>
  <c r="F80" i="40"/>
  <c r="C80" i="40"/>
  <c r="F72" i="40" a="1"/>
  <c r="F72" i="40" s="1"/>
  <c r="F68" i="40" a="1"/>
  <c r="F68" i="40" s="1"/>
  <c r="G67" i="40" a="1"/>
  <c r="G67" i="40" s="1"/>
  <c r="F65" i="40" a="1"/>
  <c r="F65" i="40" s="1"/>
  <c r="G64" i="40" a="1"/>
  <c r="G64" i="40" s="1"/>
  <c r="F63" i="40" a="1"/>
  <c r="F63" i="40" s="1"/>
  <c r="F60" i="40" a="1"/>
  <c r="F60" i="40" s="1"/>
  <c r="E52" i="40" a="1"/>
  <c r="E52" i="40" s="1"/>
  <c r="F50" i="40"/>
  <c r="D48" i="40" a="1"/>
  <c r="D48" i="40" s="1"/>
  <c r="F45" i="40" a="1"/>
  <c r="F45" i="40" s="1"/>
  <c r="J36" i="40"/>
  <c r="B36" i="40"/>
  <c r="I24" i="40" s="1"/>
  <c r="I33" i="40"/>
  <c r="C62" i="40" s="1" a="1"/>
  <c r="C62" i="40" s="1"/>
  <c r="I32" i="40"/>
  <c r="I31" i="40"/>
  <c r="C65" i="40" s="1" a="1"/>
  <c r="C65" i="40" s="1"/>
  <c r="G65" i="40" s="1"/>
  <c r="I30" i="40"/>
  <c r="E68" i="40" s="1" a="1"/>
  <c r="E68" i="40" s="1"/>
  <c r="I29" i="40"/>
  <c r="C63" i="40" s="1" a="1"/>
  <c r="C63" i="40" s="1"/>
  <c r="G63" i="40" s="1"/>
  <c r="J27" i="40"/>
  <c r="G50" i="40" s="1"/>
  <c r="I23" i="40"/>
  <c r="C16" i="40"/>
  <c r="J11" i="40"/>
  <c r="I11" i="40"/>
  <c r="J9" i="40"/>
  <c r="I9" i="40"/>
  <c r="K2" i="40"/>
  <c r="B30" i="40" s="1" a="1"/>
  <c r="B30" i="40" s="1"/>
  <c r="B90" i="39" a="1"/>
  <c r="B90" i="39" s="1"/>
  <c r="E87" i="39" a="1"/>
  <c r="E87" i="39" s="1"/>
  <c r="C84" i="39"/>
  <c r="F84" i="39" s="1"/>
  <c r="C83" i="39"/>
  <c r="F83" i="39" s="1"/>
  <c r="C82" i="39"/>
  <c r="F82" i="39" s="1"/>
  <c r="C81" i="39"/>
  <c r="F81" i="39" s="1"/>
  <c r="C80" i="39"/>
  <c r="P88" i="39" s="1"/>
  <c r="C78" i="39" a="1"/>
  <c r="C78" i="39" s="1"/>
  <c r="E71" i="39" a="1"/>
  <c r="E71" i="39" s="1"/>
  <c r="G68" i="39" a="1"/>
  <c r="G68" i="39" s="1"/>
  <c r="C68" i="39" a="1"/>
  <c r="C68" i="39" s="1"/>
  <c r="C65" i="39" a="1"/>
  <c r="C65" i="39" s="1"/>
  <c r="G65" i="39" s="1"/>
  <c r="E62" i="39" a="1"/>
  <c r="E62" i="39" s="1"/>
  <c r="E57" i="39"/>
  <c r="C57" i="39"/>
  <c r="D55" i="39" a="1"/>
  <c r="D55" i="39" s="1"/>
  <c r="F52" i="39" a="1"/>
  <c r="F52" i="39" s="1"/>
  <c r="C50" i="39"/>
  <c r="G45" i="39" a="1"/>
  <c r="G45" i="39" s="1"/>
  <c r="C45" i="39" a="1"/>
  <c r="C45" i="39" s="1"/>
  <c r="D44" i="39" a="1"/>
  <c r="D44" i="39" s="1"/>
  <c r="E43" i="39" a="1"/>
  <c r="E43" i="39" s="1"/>
  <c r="F42" i="39" a="1"/>
  <c r="F42" i="39" s="1"/>
  <c r="J36" i="39"/>
  <c r="B36" i="39"/>
  <c r="D57" i="39" s="1"/>
  <c r="I33" i="39"/>
  <c r="C62" i="39" s="1" a="1"/>
  <c r="C62" i="39" s="1"/>
  <c r="B33" i="39" a="1"/>
  <c r="B33" i="39" s="1"/>
  <c r="I32" i="39"/>
  <c r="I31" i="39"/>
  <c r="B31" i="39" a="1"/>
  <c r="B31" i="39" s="1"/>
  <c r="I30" i="39"/>
  <c r="F68" i="39" s="1" a="1"/>
  <c r="F68" i="39" s="1"/>
  <c r="I29" i="39"/>
  <c r="C63" i="39" s="1" a="1"/>
  <c r="C63" i="39" s="1"/>
  <c r="G63" i="39" s="1"/>
  <c r="B29" i="39" a="1"/>
  <c r="B29" i="39" s="1"/>
  <c r="B28" i="39" a="1"/>
  <c r="B28" i="39" s="1"/>
  <c r="J27" i="39"/>
  <c r="G50" i="39" s="1"/>
  <c r="I24" i="39"/>
  <c r="B24" i="39" a="1"/>
  <c r="B24" i="39" s="1"/>
  <c r="I23" i="39"/>
  <c r="B20" i="39" a="1"/>
  <c r="B20" i="39" s="1"/>
  <c r="C16" i="39"/>
  <c r="B16" i="39" a="1"/>
  <c r="B16" i="39" s="1"/>
  <c r="B15" i="39" a="1"/>
  <c r="B15" i="39" s="1"/>
  <c r="B14" i="39" a="1"/>
  <c r="B14" i="39" s="1"/>
  <c r="B12" i="39" a="1"/>
  <c r="B12" i="39" s="1"/>
  <c r="I11" i="39"/>
  <c r="J11" i="39" s="1"/>
  <c r="B11" i="39" a="1"/>
  <c r="B11" i="39" s="1"/>
  <c r="B10" i="39" a="1"/>
  <c r="B10" i="39" s="1"/>
  <c r="J9" i="39"/>
  <c r="I9" i="39"/>
  <c r="D72" i="39" s="1" a="1"/>
  <c r="D72" i="39" s="1"/>
  <c r="B9" i="39" a="1"/>
  <c r="B9" i="39" s="1"/>
  <c r="B8" i="39" a="1"/>
  <c r="B8" i="39" s="1"/>
  <c r="B7" i="39" a="1"/>
  <c r="B7" i="39" s="1"/>
  <c r="B6" i="39" a="1"/>
  <c r="B6" i="39" s="1"/>
  <c r="B5" i="39" a="1"/>
  <c r="B5" i="39" s="1"/>
  <c r="B4" i="39" a="1"/>
  <c r="B4" i="39" s="1"/>
  <c r="B3" i="39" a="1"/>
  <c r="B3" i="39" s="1"/>
  <c r="K2" i="39"/>
  <c r="B30" i="39" s="1" a="1"/>
  <c r="B30" i="39" s="1"/>
  <c r="B91" i="38" a="1"/>
  <c r="B91" i="38" s="1"/>
  <c r="B90" i="38" a="1"/>
  <c r="B90" i="38" s="1"/>
  <c r="F87" i="38" a="1"/>
  <c r="F87" i="38" s="1"/>
  <c r="E87" i="38" a="1"/>
  <c r="E87" i="38" s="1"/>
  <c r="B86" i="38" a="1"/>
  <c r="B86" i="38" s="1"/>
  <c r="C84" i="38"/>
  <c r="F84" i="38" s="1"/>
  <c r="C83" i="38"/>
  <c r="F83" i="38" s="1"/>
  <c r="F82" i="38"/>
  <c r="C82" i="38"/>
  <c r="C81" i="38"/>
  <c r="F81" i="38" s="1"/>
  <c r="C80" i="38"/>
  <c r="F80" i="38" s="1"/>
  <c r="D78" i="38" a="1"/>
  <c r="D78" i="38" s="1"/>
  <c r="C78" i="38" a="1"/>
  <c r="C78" i="38" s="1"/>
  <c r="E72" i="38" a="1"/>
  <c r="E72" i="38" s="1"/>
  <c r="E71" i="38" a="1"/>
  <c r="E71" i="38" s="1"/>
  <c r="G68" i="38" a="1"/>
  <c r="G68" i="38" s="1"/>
  <c r="C68" i="38" a="1"/>
  <c r="C68" i="38" s="1"/>
  <c r="D67" i="38" a="1"/>
  <c r="D67" i="38" s="1"/>
  <c r="C65" i="38" a="1"/>
  <c r="C65" i="38" s="1"/>
  <c r="G65" i="38" s="1"/>
  <c r="D64" i="38" a="1"/>
  <c r="D64" i="38" s="1"/>
  <c r="E63" i="38" a="1"/>
  <c r="E63" i="38" s="1"/>
  <c r="C63" i="38" a="1"/>
  <c r="C63" i="38" s="1"/>
  <c r="G63" i="38" s="1"/>
  <c r="E62" i="38" a="1"/>
  <c r="E62" i="38" s="1"/>
  <c r="E60" i="38" a="1"/>
  <c r="E60" i="38" s="1"/>
  <c r="E57" i="38"/>
  <c r="D57" i="38"/>
  <c r="C57" i="38"/>
  <c r="D55" i="38" a="1"/>
  <c r="D55" i="38" s="1"/>
  <c r="F52" i="38" a="1"/>
  <c r="F52" i="38" s="1"/>
  <c r="C50" i="38"/>
  <c r="G48" i="38" a="1"/>
  <c r="G48" i="38" s="1"/>
  <c r="C48" i="38" a="1"/>
  <c r="C48" i="38" s="1"/>
  <c r="D47" i="38" a="1"/>
  <c r="D47" i="38" s="1"/>
  <c r="G45" i="38" a="1"/>
  <c r="G45" i="38" s="1"/>
  <c r="C45" i="38" a="1"/>
  <c r="C45" i="38" s="1"/>
  <c r="D44" i="38" a="1"/>
  <c r="D44" i="38" s="1"/>
  <c r="E43" i="38" a="1"/>
  <c r="E43" i="38" s="1"/>
  <c r="F42" i="38" a="1"/>
  <c r="F42" i="38" s="1"/>
  <c r="F40" i="38" a="1"/>
  <c r="F40" i="38" s="1"/>
  <c r="G39" i="38" a="1"/>
  <c r="G39" i="38" s="1"/>
  <c r="G66" i="38" s="1"/>
  <c r="C39" i="38" a="1"/>
  <c r="C39" i="38" s="1"/>
  <c r="C66" i="38" s="1"/>
  <c r="D38" i="38" a="1"/>
  <c r="D38" i="38" s="1"/>
  <c r="E37" i="38" a="1"/>
  <c r="E37" i="38" s="1"/>
  <c r="J36" i="38"/>
  <c r="B36" i="38"/>
  <c r="I33" i="38"/>
  <c r="C62" i="38" s="1" a="1"/>
  <c r="C62" i="38" s="1"/>
  <c r="B33" i="38" a="1"/>
  <c r="B33" i="38" s="1"/>
  <c r="I32" i="38"/>
  <c r="B32" i="38" a="1"/>
  <c r="B32" i="38" s="1"/>
  <c r="I31" i="38"/>
  <c r="B31" i="38" a="1"/>
  <c r="B31" i="38" s="1"/>
  <c r="I30" i="38"/>
  <c r="F68" i="38" s="1" a="1"/>
  <c r="F68" i="38" s="1"/>
  <c r="I29" i="38"/>
  <c r="B29" i="38" a="1"/>
  <c r="B29" i="38" s="1"/>
  <c r="B28" i="38" a="1"/>
  <c r="B28" i="38" s="1"/>
  <c r="J27" i="38"/>
  <c r="D50" i="38" s="1"/>
  <c r="B26" i="38" a="1"/>
  <c r="B26" i="38" s="1"/>
  <c r="I24" i="38"/>
  <c r="B24" i="38" a="1"/>
  <c r="B24" i="38" s="1"/>
  <c r="I23" i="38"/>
  <c r="B22" i="38" a="1"/>
  <c r="B22" i="38" s="1"/>
  <c r="B20" i="38" a="1"/>
  <c r="B20" i="38" s="1"/>
  <c r="B19" i="38" a="1"/>
  <c r="B19" i="38" s="1"/>
  <c r="B18" i="38" a="1"/>
  <c r="B18" i="38" s="1"/>
  <c r="C16" i="38"/>
  <c r="B16" i="38" a="1"/>
  <c r="B16" i="38" s="1"/>
  <c r="B15" i="38" a="1"/>
  <c r="B15" i="38" s="1"/>
  <c r="B14" i="38" a="1"/>
  <c r="B14" i="38" s="1"/>
  <c r="B12" i="38" a="1"/>
  <c r="B12" i="38" s="1"/>
  <c r="I11" i="38"/>
  <c r="J11" i="38" s="1"/>
  <c r="B11" i="38" a="1"/>
  <c r="B11" i="38" s="1"/>
  <c r="B10" i="38" a="1"/>
  <c r="B10" i="38" s="1"/>
  <c r="J9" i="38"/>
  <c r="E59" i="38" s="1" a="1"/>
  <c r="E59" i="38" s="1"/>
  <c r="I9" i="38"/>
  <c r="D72" i="38" s="1" a="1"/>
  <c r="D72" i="38" s="1"/>
  <c r="B9" i="38" a="1"/>
  <c r="B9" i="38" s="1"/>
  <c r="B8" i="38" a="1"/>
  <c r="B8" i="38" s="1"/>
  <c r="B7" i="38" a="1"/>
  <c r="B7" i="38" s="1"/>
  <c r="B6" i="38" a="1"/>
  <c r="B6" i="38" s="1"/>
  <c r="B5" i="38" a="1"/>
  <c r="B5" i="38" s="1"/>
  <c r="B4" i="38" a="1"/>
  <c r="B4" i="38" s="1"/>
  <c r="B3" i="38" a="1"/>
  <c r="B3" i="38" s="1"/>
  <c r="K2" i="38"/>
  <c r="B30" i="38" s="1" a="1"/>
  <c r="B30" i="38" s="1"/>
  <c r="B90" i="37" a="1"/>
  <c r="B90" i="37" s="1"/>
  <c r="E87" i="37" a="1"/>
  <c r="E87" i="37" s="1"/>
  <c r="C84" i="37"/>
  <c r="F84" i="37" s="1"/>
  <c r="F83" i="37"/>
  <c r="C83" i="37"/>
  <c r="C82" i="37"/>
  <c r="F82" i="37" s="1"/>
  <c r="F81" i="37"/>
  <c r="C81" i="37"/>
  <c r="C80" i="37"/>
  <c r="P88" i="37" s="1"/>
  <c r="C78" i="37" a="1"/>
  <c r="C78" i="37" s="1"/>
  <c r="F72" i="37" a="1"/>
  <c r="F72" i="37" s="1"/>
  <c r="G68" i="37" a="1"/>
  <c r="G68" i="37" s="1"/>
  <c r="C68" i="37" a="1"/>
  <c r="C68" i="37" s="1"/>
  <c r="C65" i="37" a="1"/>
  <c r="C65" i="37" s="1"/>
  <c r="G65" i="37" s="1"/>
  <c r="F63" i="37" a="1"/>
  <c r="F63" i="37" s="1"/>
  <c r="F60" i="37" a="1"/>
  <c r="F60" i="37" s="1"/>
  <c r="C57" i="37"/>
  <c r="D55" i="37" a="1"/>
  <c r="D55" i="37" s="1"/>
  <c r="F52" i="37" a="1"/>
  <c r="F52" i="37" s="1"/>
  <c r="F50" i="37"/>
  <c r="C50" i="37"/>
  <c r="F48" i="37"/>
  <c r="F48" i="37" a="1"/>
  <c r="D48" i="37" a="1"/>
  <c r="D48" i="37" s="1"/>
  <c r="G45" i="37" a="1"/>
  <c r="G45" i="37" s="1"/>
  <c r="C45" i="37" a="1"/>
  <c r="C45" i="37" s="1"/>
  <c r="D44" i="37" a="1"/>
  <c r="D44" i="37" s="1"/>
  <c r="E43" i="37" a="1"/>
  <c r="E43" i="37" s="1"/>
  <c r="F42" i="37" a="1"/>
  <c r="F42" i="37" s="1"/>
  <c r="J36" i="37"/>
  <c r="B36" i="37"/>
  <c r="I24" i="37" s="1"/>
  <c r="I33" i="37"/>
  <c r="C62" i="37" s="1" a="1"/>
  <c r="C62" i="37" s="1"/>
  <c r="B33" i="37" a="1"/>
  <c r="B33" i="37" s="1"/>
  <c r="I32" i="37"/>
  <c r="I31" i="37"/>
  <c r="I30" i="37"/>
  <c r="F68" i="37" s="1" a="1"/>
  <c r="F68" i="37" s="1"/>
  <c r="I29" i="37"/>
  <c r="C63" i="37" s="1" a="1"/>
  <c r="C63" i="37" s="1"/>
  <c r="G63" i="37" s="1"/>
  <c r="J27" i="37"/>
  <c r="G50" i="37" s="1"/>
  <c r="I23" i="37"/>
  <c r="B17" i="37" a="1"/>
  <c r="B17" i="37" s="1"/>
  <c r="C16" i="37"/>
  <c r="B16" i="37" a="1"/>
  <c r="B16" i="37" s="1"/>
  <c r="I11" i="37"/>
  <c r="J11" i="37" s="1"/>
  <c r="J9" i="37"/>
  <c r="I9" i="37"/>
  <c r="B9" i="37" a="1"/>
  <c r="B9" i="37" s="1"/>
  <c r="B5" i="37" a="1"/>
  <c r="B5" i="37" s="1"/>
  <c r="K2" i="37"/>
  <c r="B30" i="37" s="1" a="1"/>
  <c r="B30" i="37" s="1"/>
  <c r="B91" i="36" a="1"/>
  <c r="B91" i="36" s="1"/>
  <c r="B89" i="36" a="1"/>
  <c r="B89" i="36" s="1"/>
  <c r="F87" i="36" a="1"/>
  <c r="F87" i="36" s="1"/>
  <c r="D87" i="36" a="1"/>
  <c r="D87" i="36" s="1"/>
  <c r="B86" i="36" a="1"/>
  <c r="B86" i="36" s="1"/>
  <c r="C84" i="36"/>
  <c r="F84" i="36" s="1"/>
  <c r="C83" i="36"/>
  <c r="F83" i="36" s="1"/>
  <c r="C82" i="36"/>
  <c r="F82" i="36" s="1"/>
  <c r="C81" i="36"/>
  <c r="F81" i="36" s="1"/>
  <c r="C80" i="36"/>
  <c r="P88" i="36" s="1"/>
  <c r="F78" i="36" a="1"/>
  <c r="F78" i="36" s="1"/>
  <c r="D78" i="36" a="1"/>
  <c r="D78" i="36" s="1"/>
  <c r="B77" i="36" a="1"/>
  <c r="B77" i="36" s="1"/>
  <c r="F68" i="36" a="1"/>
  <c r="F68" i="36" s="1"/>
  <c r="D68" i="36" a="1"/>
  <c r="D68" i="36" s="1"/>
  <c r="E57" i="36"/>
  <c r="E50" i="36"/>
  <c r="J36" i="36"/>
  <c r="B36" i="36"/>
  <c r="D57" i="36" s="1"/>
  <c r="I33" i="36"/>
  <c r="C62" i="36" s="1" a="1"/>
  <c r="C62" i="36" s="1"/>
  <c r="I32" i="36"/>
  <c r="I31" i="36"/>
  <c r="C65" i="36" s="1" a="1"/>
  <c r="C65" i="36" s="1"/>
  <c r="G65" i="36" s="1"/>
  <c r="B31" i="36" a="1"/>
  <c r="B31" i="36" s="1"/>
  <c r="I30" i="36"/>
  <c r="E68" i="36" s="1" a="1"/>
  <c r="E68" i="36" s="1"/>
  <c r="I29" i="36"/>
  <c r="C63" i="36" s="1" a="1"/>
  <c r="C63" i="36" s="1"/>
  <c r="G63" i="36" s="1"/>
  <c r="B28" i="36" a="1"/>
  <c r="B28" i="36" s="1"/>
  <c r="J27" i="36"/>
  <c r="G50" i="36" s="1"/>
  <c r="B27" i="36" a="1"/>
  <c r="B27" i="36" s="1"/>
  <c r="I24" i="36"/>
  <c r="B24" i="36" a="1"/>
  <c r="B24" i="36" s="1"/>
  <c r="I23" i="36"/>
  <c r="B23" i="36" a="1"/>
  <c r="B23" i="36" s="1"/>
  <c r="B20" i="36" a="1"/>
  <c r="B20" i="36" s="1"/>
  <c r="B19" i="36" a="1"/>
  <c r="B19" i="36" s="1"/>
  <c r="C16" i="36"/>
  <c r="B15" i="36" a="1"/>
  <c r="B15" i="36" s="1"/>
  <c r="B14" i="36" a="1"/>
  <c r="B14" i="36" s="1"/>
  <c r="B12" i="36" a="1"/>
  <c r="B12" i="36" s="1"/>
  <c r="J11" i="36"/>
  <c r="I11" i="36"/>
  <c r="B11" i="36" a="1"/>
  <c r="B11" i="36" s="1"/>
  <c r="B10" i="36" a="1"/>
  <c r="B10" i="36" s="1"/>
  <c r="J9" i="36"/>
  <c r="E59" i="36" s="1" a="1"/>
  <c r="E59" i="36" s="1"/>
  <c r="I9" i="36"/>
  <c r="D72" i="36" s="1" a="1"/>
  <c r="D72" i="36" s="1"/>
  <c r="B8" i="36" a="1"/>
  <c r="B8" i="36" s="1"/>
  <c r="B7" i="36" a="1"/>
  <c r="B7" i="36" s="1"/>
  <c r="B6" i="36" a="1"/>
  <c r="B6" i="36" s="1"/>
  <c r="B4" i="36" a="1"/>
  <c r="B4" i="36" s="1"/>
  <c r="B3" i="36" a="1"/>
  <c r="B3" i="36" s="1"/>
  <c r="K2" i="36"/>
  <c r="B30" i="36" s="1" a="1"/>
  <c r="B30" i="36" s="1"/>
  <c r="B91" i="35" a="1"/>
  <c r="B91" i="35" s="1"/>
  <c r="F87" i="35" a="1"/>
  <c r="F87" i="35" s="1"/>
  <c r="B86" i="35" a="1"/>
  <c r="B86" i="35" s="1"/>
  <c r="C84" i="35"/>
  <c r="F84" i="35" s="1"/>
  <c r="C83" i="35"/>
  <c r="F83" i="35" s="1"/>
  <c r="C82" i="35"/>
  <c r="F82" i="35" s="1"/>
  <c r="C81" i="35"/>
  <c r="F81" i="35" s="1"/>
  <c r="C80" i="35"/>
  <c r="P88" i="35" s="1"/>
  <c r="D78" i="35" a="1"/>
  <c r="D78" i="35" s="1"/>
  <c r="G68" i="35" a="1"/>
  <c r="G68" i="35" s="1"/>
  <c r="D68" i="35" a="1"/>
  <c r="D68" i="35" s="1"/>
  <c r="C68" i="35" a="1"/>
  <c r="C68" i="35" s="1"/>
  <c r="C65" i="35" a="1"/>
  <c r="C65" i="35" s="1"/>
  <c r="G65" i="35" s="1"/>
  <c r="E57" i="35"/>
  <c r="C57" i="35"/>
  <c r="F50" i="35"/>
  <c r="E50" i="35"/>
  <c r="C50" i="35"/>
  <c r="J36" i="35"/>
  <c r="B36" i="35"/>
  <c r="I24" i="35" s="1"/>
  <c r="I33" i="35"/>
  <c r="C62" i="35" s="1" a="1"/>
  <c r="C62" i="35" s="1"/>
  <c r="B33" i="35" a="1"/>
  <c r="B33" i="35" s="1"/>
  <c r="I32" i="35"/>
  <c r="I31" i="35"/>
  <c r="B31" i="35" a="1"/>
  <c r="B31" i="35" s="1"/>
  <c r="I30" i="35"/>
  <c r="F68" i="35" s="1" a="1"/>
  <c r="F68" i="35" s="1"/>
  <c r="I29" i="35"/>
  <c r="C63" i="35" s="1" a="1"/>
  <c r="C63" i="35" s="1"/>
  <c r="G63" i="35" s="1"/>
  <c r="B28" i="35" a="1"/>
  <c r="B28" i="35" s="1"/>
  <c r="J27" i="35"/>
  <c r="G50" i="35" s="1"/>
  <c r="B24" i="35" a="1"/>
  <c r="B24" i="35" s="1"/>
  <c r="I23" i="35"/>
  <c r="C16" i="35"/>
  <c r="B16" i="35" a="1"/>
  <c r="B16" i="35" s="1"/>
  <c r="B12" i="35" a="1"/>
  <c r="B12" i="35" s="1"/>
  <c r="I11" i="35"/>
  <c r="J11" i="35" s="1"/>
  <c r="J9" i="35"/>
  <c r="E59" i="35" s="1" a="1"/>
  <c r="E59" i="35" s="1"/>
  <c r="I9" i="35"/>
  <c r="B9" i="35" a="1"/>
  <c r="B9" i="35" s="1"/>
  <c r="B6" i="35" a="1"/>
  <c r="B6" i="35" s="1"/>
  <c r="B5" i="35" a="1"/>
  <c r="B5" i="35" s="1"/>
  <c r="K2" i="35"/>
  <c r="B30" i="35" s="1" a="1"/>
  <c r="B30" i="35" s="1"/>
  <c r="B92" i="34" a="1"/>
  <c r="B92" i="34" s="1"/>
  <c r="B91" i="34" a="1"/>
  <c r="B91" i="34" s="1"/>
  <c r="B89" i="34" a="1"/>
  <c r="B89" i="34" s="1"/>
  <c r="P88" i="34"/>
  <c r="P89" i="34" s="1"/>
  <c r="F87" i="34" a="1"/>
  <c r="F87" i="34" s="1"/>
  <c r="D87" i="34" a="1"/>
  <c r="D87" i="34" s="1"/>
  <c r="B86" i="34" a="1"/>
  <c r="B86" i="34" s="1"/>
  <c r="F84" i="34"/>
  <c r="C84" i="34"/>
  <c r="C83" i="34"/>
  <c r="F83" i="34" s="1"/>
  <c r="F82" i="34"/>
  <c r="C82" i="34"/>
  <c r="C81" i="34"/>
  <c r="F81" i="34" s="1"/>
  <c r="F80" i="34"/>
  <c r="C80" i="34"/>
  <c r="F78" i="34" a="1"/>
  <c r="F78" i="34" s="1"/>
  <c r="D78" i="34" a="1"/>
  <c r="D78" i="34" s="1"/>
  <c r="B77" i="34" a="1"/>
  <c r="B77" i="34" s="1"/>
  <c r="E72" i="34" a="1"/>
  <c r="E72" i="34" s="1"/>
  <c r="E63" i="34" a="1"/>
  <c r="E63" i="34" s="1"/>
  <c r="C63" i="34" a="1"/>
  <c r="C63" i="34" s="1"/>
  <c r="G63" i="34" s="1"/>
  <c r="G60" i="34" a="1"/>
  <c r="G60" i="34" s="1"/>
  <c r="E60" i="34" a="1"/>
  <c r="E60" i="34" s="1"/>
  <c r="E57" i="34"/>
  <c r="D57" i="34"/>
  <c r="G48" i="34" a="1"/>
  <c r="G48" i="34" s="1"/>
  <c r="E48" i="34" a="1"/>
  <c r="E48" i="34" s="1"/>
  <c r="C48" i="34" a="1"/>
  <c r="C48" i="34" s="1"/>
  <c r="F47" i="34" a="1"/>
  <c r="F47" i="34" s="1"/>
  <c r="D47" i="34" a="1"/>
  <c r="D47" i="34" s="1"/>
  <c r="F40" i="34" a="1"/>
  <c r="F40" i="34" s="1"/>
  <c r="D40" i="34" a="1"/>
  <c r="D40" i="34" s="1"/>
  <c r="G39" i="34" a="1"/>
  <c r="G39" i="34" s="1"/>
  <c r="G66" i="34" s="1"/>
  <c r="E39" i="34" a="1"/>
  <c r="E39" i="34" s="1"/>
  <c r="E66" i="34" s="1"/>
  <c r="C39" i="34" a="1"/>
  <c r="C39" i="34" s="1"/>
  <c r="C66" i="34" s="1"/>
  <c r="F38" i="34" a="1"/>
  <c r="F38" i="34" s="1"/>
  <c r="D38" i="34" a="1"/>
  <c r="D38" i="34" s="1"/>
  <c r="G37" i="34" a="1"/>
  <c r="G37" i="34" s="1"/>
  <c r="E37" i="34" a="1"/>
  <c r="E37" i="34" s="1"/>
  <c r="C37" i="34" a="1"/>
  <c r="C37" i="34" s="1"/>
  <c r="J36" i="34"/>
  <c r="B36" i="34"/>
  <c r="C57" i="34" s="1"/>
  <c r="I33" i="34"/>
  <c r="C62" i="34" s="1" a="1"/>
  <c r="C62" i="34" s="1"/>
  <c r="I32" i="34"/>
  <c r="B32" i="34" a="1"/>
  <c r="B32" i="34" s="1"/>
  <c r="I31" i="34"/>
  <c r="C65" i="34" s="1" a="1"/>
  <c r="C65" i="34" s="1"/>
  <c r="G65" i="34" s="1"/>
  <c r="B31" i="34" a="1"/>
  <c r="B31" i="34" s="1"/>
  <c r="I30" i="34"/>
  <c r="E68" i="34" s="1" a="1"/>
  <c r="E68" i="34" s="1"/>
  <c r="I29" i="34"/>
  <c r="B28" i="34" a="1"/>
  <c r="B28" i="34" s="1"/>
  <c r="J27" i="34"/>
  <c r="G50" i="34" s="1"/>
  <c r="B26" i="34" a="1"/>
  <c r="B26" i="34" s="1"/>
  <c r="I24" i="34"/>
  <c r="B24" i="34" a="1"/>
  <c r="B24" i="34" s="1"/>
  <c r="I23" i="34"/>
  <c r="B23" i="34" a="1"/>
  <c r="B23" i="34" s="1"/>
  <c r="B22" i="34" a="1"/>
  <c r="B22" i="34" s="1"/>
  <c r="B20" i="34" a="1"/>
  <c r="B20" i="34" s="1"/>
  <c r="B19" i="34" a="1"/>
  <c r="B19" i="34" s="1"/>
  <c r="B18" i="34" a="1"/>
  <c r="B18" i="34" s="1"/>
  <c r="C16" i="34"/>
  <c r="B15" i="34" a="1"/>
  <c r="B15" i="34" s="1"/>
  <c r="B14" i="34" a="1"/>
  <c r="B14" i="34" s="1"/>
  <c r="B12" i="34" a="1"/>
  <c r="B12" i="34" s="1"/>
  <c r="J11" i="34"/>
  <c r="D59" i="34" s="1" a="1"/>
  <c r="D59" i="34" s="1"/>
  <c r="I11" i="34"/>
  <c r="B11" i="34" a="1"/>
  <c r="B11" i="34" s="1"/>
  <c r="B10" i="34" a="1"/>
  <c r="B10" i="34" s="1"/>
  <c r="J9" i="34"/>
  <c r="E59" i="34" s="1" a="1"/>
  <c r="E59" i="34" s="1"/>
  <c r="I9" i="34"/>
  <c r="D72" i="34" s="1" a="1"/>
  <c r="D72" i="34" s="1"/>
  <c r="B8" i="34" a="1"/>
  <c r="B8" i="34" s="1"/>
  <c r="B7" i="34" a="1"/>
  <c r="B7" i="34" s="1"/>
  <c r="B6" i="34" a="1"/>
  <c r="B6" i="34" s="1"/>
  <c r="B4" i="34" a="1"/>
  <c r="B4" i="34" s="1"/>
  <c r="B3" i="34" a="1"/>
  <c r="B3" i="34" s="1"/>
  <c r="K2" i="34"/>
  <c r="B30" i="34" s="1" a="1"/>
  <c r="B30" i="34" s="1"/>
  <c r="B92" i="33" a="1"/>
  <c r="B92" i="33" s="1"/>
  <c r="B91" i="33" a="1"/>
  <c r="B91" i="33" s="1"/>
  <c r="B89" i="33" a="1"/>
  <c r="B89" i="33" s="1"/>
  <c r="P88" i="33"/>
  <c r="P89" i="33" s="1"/>
  <c r="F87" i="33" a="1"/>
  <c r="F87" i="33" s="1"/>
  <c r="D87" i="33" a="1"/>
  <c r="D87" i="33" s="1"/>
  <c r="B86" i="33" a="1"/>
  <c r="B86" i="33" s="1"/>
  <c r="C84" i="33"/>
  <c r="F84" i="33" s="1"/>
  <c r="C83" i="33"/>
  <c r="F83" i="33" s="1"/>
  <c r="F82" i="33"/>
  <c r="C82" i="33"/>
  <c r="C81" i="33"/>
  <c r="F81" i="33" s="1"/>
  <c r="C80" i="33"/>
  <c r="F80" i="33" s="1"/>
  <c r="F78" i="33" a="1"/>
  <c r="F78" i="33" s="1"/>
  <c r="E78" i="33" a="1"/>
  <c r="E78" i="33" s="1"/>
  <c r="D78" i="33" a="1"/>
  <c r="D78" i="33" s="1"/>
  <c r="C78" i="33" a="1"/>
  <c r="C78" i="33" s="1"/>
  <c r="B77" i="33" a="1"/>
  <c r="B77" i="33" s="1"/>
  <c r="G72" i="33" a="1"/>
  <c r="G72" i="33" s="1"/>
  <c r="C72" i="33" a="1"/>
  <c r="C72" i="33" s="1"/>
  <c r="D71" i="33" a="1"/>
  <c r="D71" i="33" s="1"/>
  <c r="F68" i="33" a="1"/>
  <c r="F68" i="33" s="1"/>
  <c r="E68" i="33"/>
  <c r="E68" i="33" a="1"/>
  <c r="D68" i="33" a="1"/>
  <c r="D68" i="33" s="1"/>
  <c r="G67" i="33" a="1"/>
  <c r="G67" i="33" s="1"/>
  <c r="C67" i="33" a="1"/>
  <c r="C67" i="33" s="1"/>
  <c r="F65" i="33" a="1"/>
  <c r="F65" i="33" s="1"/>
  <c r="G64" i="33" a="1"/>
  <c r="G64" i="33" s="1"/>
  <c r="C64" i="33" a="1"/>
  <c r="C64" i="33" s="1"/>
  <c r="D62" i="33" a="1"/>
  <c r="D62" i="33" s="1"/>
  <c r="C62" i="33"/>
  <c r="C62" i="33" a="1"/>
  <c r="G60" i="33" a="1"/>
  <c r="G60" i="33" s="1"/>
  <c r="C60" i="33" a="1"/>
  <c r="C60" i="33" s="1"/>
  <c r="D59" i="33" a="1"/>
  <c r="D59" i="33" s="1"/>
  <c r="E57" i="33"/>
  <c r="D57" i="33"/>
  <c r="C57" i="33"/>
  <c r="G55" i="33" a="1"/>
  <c r="G55" i="33" s="1"/>
  <c r="G71" i="33" s="1"/>
  <c r="F55" i="33"/>
  <c r="F55" i="33" a="1"/>
  <c r="C55" i="33" a="1"/>
  <c r="C55" i="33" s="1"/>
  <c r="E52" i="33" a="1"/>
  <c r="E52" i="33" s="1"/>
  <c r="D52" i="33"/>
  <c r="D52" i="33" a="1"/>
  <c r="G50" i="33"/>
  <c r="E48" i="33" a="1"/>
  <c r="E48" i="33" s="1"/>
  <c r="F47" i="33" a="1"/>
  <c r="F47" i="33" s="1"/>
  <c r="F45" i="33" a="1"/>
  <c r="F45" i="33" s="1"/>
  <c r="E45" i="33" a="1"/>
  <c r="E45" i="33" s="1"/>
  <c r="G44" i="33" a="1"/>
  <c r="G44" i="33" s="1"/>
  <c r="F44" i="33"/>
  <c r="F44" i="33" a="1"/>
  <c r="C44" i="33" a="1"/>
  <c r="C44" i="33" s="1"/>
  <c r="G43" i="33"/>
  <c r="G43" i="33" a="1"/>
  <c r="D43" i="33" a="1"/>
  <c r="D43" i="33" s="1"/>
  <c r="C43" i="33" a="1"/>
  <c r="C43" i="33" s="1"/>
  <c r="E42" i="33" a="1"/>
  <c r="E42" i="33" s="1"/>
  <c r="D42" i="33" a="1"/>
  <c r="D42" i="33" s="1"/>
  <c r="D40" i="33" a="1"/>
  <c r="D40" i="33" s="1"/>
  <c r="E39" i="33" a="1"/>
  <c r="E39" i="33" s="1"/>
  <c r="E66" i="33" s="1"/>
  <c r="F38" i="33" a="1"/>
  <c r="F38" i="33" s="1"/>
  <c r="G37" i="33" a="1"/>
  <c r="G37" i="33" s="1"/>
  <c r="C37" i="33" a="1"/>
  <c r="C37" i="33" s="1"/>
  <c r="J36" i="33"/>
  <c r="B36" i="33"/>
  <c r="I33" i="33"/>
  <c r="B33" i="33" a="1"/>
  <c r="B33" i="33" s="1"/>
  <c r="I32" i="33"/>
  <c r="B32" i="33" a="1"/>
  <c r="B32" i="33" s="1"/>
  <c r="I31" i="33"/>
  <c r="C65" i="33" s="1" a="1"/>
  <c r="C65" i="33" s="1"/>
  <c r="G65" i="33" s="1"/>
  <c r="B31" i="33" a="1"/>
  <c r="B31" i="33" s="1"/>
  <c r="I30" i="33"/>
  <c r="G68" i="33" s="1" a="1"/>
  <c r="G68" i="33" s="1"/>
  <c r="B30" i="33" a="1"/>
  <c r="B30" i="33" s="1"/>
  <c r="I29" i="33"/>
  <c r="C63" i="33" s="1" a="1"/>
  <c r="C63" i="33" s="1"/>
  <c r="G63" i="33" s="1"/>
  <c r="B29" i="33" a="1"/>
  <c r="B29" i="33" s="1"/>
  <c r="B28" i="33" a="1"/>
  <c r="B28" i="33" s="1"/>
  <c r="J27" i="33"/>
  <c r="F50" i="33" s="1"/>
  <c r="B27" i="33" a="1"/>
  <c r="B27" i="33" s="1"/>
  <c r="B26" i="33" a="1"/>
  <c r="B26" i="33" s="1"/>
  <c r="I24" i="33"/>
  <c r="C71" i="33" s="1" a="1"/>
  <c r="C71" i="33" s="1"/>
  <c r="B24" i="33" a="1"/>
  <c r="B24" i="33" s="1"/>
  <c r="I23" i="33"/>
  <c r="B23" i="33" a="1"/>
  <c r="B23" i="33" s="1"/>
  <c r="B22" i="33" a="1"/>
  <c r="B22" i="33" s="1"/>
  <c r="B20" i="33" a="1"/>
  <c r="B20" i="33" s="1"/>
  <c r="B19" i="33" a="1"/>
  <c r="B19" i="33" s="1"/>
  <c r="B18" i="33" a="1"/>
  <c r="B18" i="33" s="1"/>
  <c r="C16" i="33"/>
  <c r="B16" i="33" a="1"/>
  <c r="B16" i="33" s="1"/>
  <c r="B15" i="33" a="1"/>
  <c r="B15" i="33" s="1"/>
  <c r="B14" i="33" a="1"/>
  <c r="B14" i="33" s="1"/>
  <c r="B12" i="33" a="1"/>
  <c r="B12" i="33" s="1"/>
  <c r="J11" i="33"/>
  <c r="E59" i="33" s="1" a="1"/>
  <c r="E59" i="33" s="1"/>
  <c r="I11" i="33"/>
  <c r="B11" i="33" a="1"/>
  <c r="B11" i="33" s="1"/>
  <c r="B10" i="33" a="1"/>
  <c r="B10" i="33" s="1"/>
  <c r="J9" i="33"/>
  <c r="G59" i="33" s="1" a="1"/>
  <c r="G59" i="33" s="1"/>
  <c r="I9" i="33"/>
  <c r="D72" i="33" s="1" a="1"/>
  <c r="D72" i="33" s="1"/>
  <c r="B9" i="33" a="1"/>
  <c r="B9" i="33" s="1"/>
  <c r="B8" i="33" a="1"/>
  <c r="B8" i="33" s="1"/>
  <c r="B7" i="33" a="1"/>
  <c r="B7" i="33" s="1"/>
  <c r="B6" i="33" a="1"/>
  <c r="B6" i="33" s="1"/>
  <c r="B5" i="33" a="1"/>
  <c r="B5" i="33" s="1"/>
  <c r="B4" i="33" a="1"/>
  <c r="B4" i="33" s="1"/>
  <c r="B3" i="33" a="1"/>
  <c r="B3" i="33" s="1"/>
  <c r="K2" i="33"/>
  <c r="B88" i="33" s="1" a="1"/>
  <c r="B88" i="33" s="1"/>
  <c r="P89" i="45" l="1"/>
  <c r="G62" i="45"/>
  <c r="B5" i="45" a="1"/>
  <c r="B5" i="45" s="1"/>
  <c r="B9" i="45" a="1"/>
  <c r="B9" i="45" s="1"/>
  <c r="B16" i="45" a="1"/>
  <c r="B16" i="45" s="1"/>
  <c r="B33" i="45" a="1"/>
  <c r="B33" i="45" s="1"/>
  <c r="F42" i="45" a="1"/>
  <c r="F42" i="45" s="1"/>
  <c r="E43" i="45" a="1"/>
  <c r="E43" i="45" s="1"/>
  <c r="D44" i="45" a="1"/>
  <c r="D44" i="45" s="1"/>
  <c r="C45" i="45" a="1"/>
  <c r="C45" i="45" s="1"/>
  <c r="G45" i="45" a="1"/>
  <c r="G45" i="45" s="1"/>
  <c r="C50" i="45"/>
  <c r="F52" i="45" a="1"/>
  <c r="F52" i="45" s="1"/>
  <c r="D55" i="45" a="1"/>
  <c r="D55" i="45" s="1"/>
  <c r="C57" i="45"/>
  <c r="C68" i="45" a="1"/>
  <c r="C68" i="45" s="1"/>
  <c r="G68" i="45" a="1"/>
  <c r="G68" i="45" s="1"/>
  <c r="C78" i="45" a="1"/>
  <c r="C78" i="45" s="1"/>
  <c r="E87" i="45" a="1"/>
  <c r="E87" i="45" s="1"/>
  <c r="B90" i="45" a="1"/>
  <c r="B90" i="45" s="1"/>
  <c r="B20" i="45" a="1"/>
  <c r="B20" i="45" s="1"/>
  <c r="E37" i="45" a="1"/>
  <c r="E37" i="45" s="1"/>
  <c r="D38" i="45" a="1"/>
  <c r="D38" i="45" s="1"/>
  <c r="C39" i="45" a="1"/>
  <c r="C39" i="45" s="1"/>
  <c r="C66" i="45" s="1"/>
  <c r="G39" i="45" a="1"/>
  <c r="G39" i="45" s="1"/>
  <c r="G66" i="45" s="1"/>
  <c r="F40" i="45" a="1"/>
  <c r="F40" i="45" s="1"/>
  <c r="D47" i="45" a="1"/>
  <c r="D47" i="45" s="1"/>
  <c r="D49" i="45" s="1"/>
  <c r="C48" i="45" a="1"/>
  <c r="C48" i="45" s="1"/>
  <c r="G48" i="45" a="1"/>
  <c r="G48" i="45" s="1"/>
  <c r="D50" i="45"/>
  <c r="D57" i="45"/>
  <c r="F59" i="45" a="1"/>
  <c r="F59" i="45" s="1"/>
  <c r="F80" i="45"/>
  <c r="B6" i="45" a="1"/>
  <c r="B6" i="45" s="1"/>
  <c r="B12" i="45" a="1"/>
  <c r="B12" i="45" s="1"/>
  <c r="B24" i="45" a="1"/>
  <c r="B24" i="45" s="1"/>
  <c r="B28" i="45" a="1"/>
  <c r="B28" i="45" s="1"/>
  <c r="B31" i="45" a="1"/>
  <c r="B31" i="45" s="1"/>
  <c r="C42" i="45" a="1"/>
  <c r="C42" i="45" s="1"/>
  <c r="G42" i="45" a="1"/>
  <c r="G42" i="45" s="1"/>
  <c r="F43" i="45" a="1"/>
  <c r="F43" i="45" s="1"/>
  <c r="E44" i="45" a="1"/>
  <c r="E44" i="45" s="1"/>
  <c r="D45" i="45" a="1"/>
  <c r="D45" i="45" s="1"/>
  <c r="E50" i="45"/>
  <c r="E51" i="45" s="1"/>
  <c r="E53" i="45" s="1"/>
  <c r="C52" i="45" a="1"/>
  <c r="C52" i="45" s="1"/>
  <c r="G52" i="45" a="1"/>
  <c r="G52" i="45" s="1"/>
  <c r="E55" i="45" a="1"/>
  <c r="E55" i="45" s="1"/>
  <c r="E57" i="45"/>
  <c r="E64" i="45" s="1" a="1"/>
  <c r="E64" i="45" s="1"/>
  <c r="F62" i="45" a="1"/>
  <c r="F62" i="45" s="1"/>
  <c r="D65" i="45" a="1"/>
  <c r="D65" i="45" s="1"/>
  <c r="E67" i="45" a="1"/>
  <c r="E67" i="45" s="1"/>
  <c r="D68" i="45" a="1"/>
  <c r="D68" i="45" s="1"/>
  <c r="F71" i="45" a="1"/>
  <c r="F71" i="45" s="1"/>
  <c r="D78" i="45" a="1"/>
  <c r="D78" i="45" s="1"/>
  <c r="B86" i="45" a="1"/>
  <c r="B86" i="45" s="1"/>
  <c r="F87" i="45" a="1"/>
  <c r="F87" i="45" s="1"/>
  <c r="B91" i="45" a="1"/>
  <c r="B91" i="45" s="1"/>
  <c r="B17" i="45" a="1"/>
  <c r="B17" i="45" s="1"/>
  <c r="B21" i="45" a="1"/>
  <c r="B21" i="45" s="1"/>
  <c r="F37" i="45" a="1"/>
  <c r="F37" i="45" s="1"/>
  <c r="E38" i="45" a="1"/>
  <c r="E38" i="45" s="1"/>
  <c r="D39" i="45" a="1"/>
  <c r="D39" i="45" s="1"/>
  <c r="D66" i="45" s="1"/>
  <c r="C40" i="45" a="1"/>
  <c r="C40" i="45" s="1"/>
  <c r="G40" i="45" a="1"/>
  <c r="G40" i="45" s="1"/>
  <c r="E47" i="45" a="1"/>
  <c r="E47" i="45" s="1"/>
  <c r="E49" i="45" s="1"/>
  <c r="C59" i="45" a="1"/>
  <c r="C59" i="45" s="1"/>
  <c r="G59" i="45" a="1"/>
  <c r="G59" i="45" s="1"/>
  <c r="B3" i="45" a="1"/>
  <c r="B3" i="45" s="1"/>
  <c r="B7" i="45" a="1"/>
  <c r="B7" i="45" s="1"/>
  <c r="B10" i="45" a="1"/>
  <c r="B10" i="45" s="1"/>
  <c r="B14" i="45" a="1"/>
  <c r="B14" i="45" s="1"/>
  <c r="B29" i="45" a="1"/>
  <c r="B29" i="45" s="1"/>
  <c r="D42" i="45" a="1"/>
  <c r="D42" i="45" s="1"/>
  <c r="C43" i="45" a="1"/>
  <c r="C43" i="45" s="1"/>
  <c r="G43" i="45" a="1"/>
  <c r="G43" i="45" s="1"/>
  <c r="F44" i="45" a="1"/>
  <c r="F44" i="45" s="1"/>
  <c r="E45" i="45" a="1"/>
  <c r="E45" i="45" s="1"/>
  <c r="D52" i="45" a="1"/>
  <c r="D52" i="45" s="1"/>
  <c r="F55" i="45" a="1"/>
  <c r="F55" i="45" s="1"/>
  <c r="F64" i="45" a="1"/>
  <c r="F64" i="45" s="1"/>
  <c r="E65" i="45" a="1"/>
  <c r="E65" i="45" s="1"/>
  <c r="F67" i="45" a="1"/>
  <c r="F67" i="45" s="1"/>
  <c r="E78" i="45" a="1"/>
  <c r="E78" i="45" s="1"/>
  <c r="C87" i="45" a="1"/>
  <c r="C87" i="45" s="1"/>
  <c r="B88" i="45" a="1"/>
  <c r="B88" i="45" s="1"/>
  <c r="B18" i="45" a="1"/>
  <c r="B18" i="45" s="1"/>
  <c r="B22" i="45" a="1"/>
  <c r="B22" i="45" s="1"/>
  <c r="B26" i="45" a="1"/>
  <c r="B26" i="45" s="1"/>
  <c r="B32" i="45" a="1"/>
  <c r="B32" i="45" s="1"/>
  <c r="C37" i="45" a="1"/>
  <c r="C37" i="45" s="1"/>
  <c r="C41" i="45" s="1"/>
  <c r="G37" i="45" a="1"/>
  <c r="G37" i="45" s="1"/>
  <c r="G51" i="45" s="1"/>
  <c r="G53" i="45" s="1"/>
  <c r="F38" i="45" a="1"/>
  <c r="F38" i="45" s="1"/>
  <c r="E39" i="45" a="1"/>
  <c r="E39" i="45" s="1"/>
  <c r="E66" i="45" s="1"/>
  <c r="D40" i="45" a="1"/>
  <c r="D40" i="45" s="1"/>
  <c r="F47" i="45" a="1"/>
  <c r="F47" i="45" s="1"/>
  <c r="E48" i="45" a="1"/>
  <c r="E48" i="45" s="1"/>
  <c r="D59" i="45" a="1"/>
  <c r="D59" i="45" s="1"/>
  <c r="C60" i="45" a="1"/>
  <c r="C60" i="45" s="1"/>
  <c r="C61" i="45" s="1"/>
  <c r="G60" i="45" a="1"/>
  <c r="G60" i="45" s="1"/>
  <c r="C72" i="45" a="1"/>
  <c r="C72" i="45" s="1"/>
  <c r="G72" i="45" a="1"/>
  <c r="G72" i="45" s="1"/>
  <c r="B92" i="45" a="1"/>
  <c r="B92" i="45" s="1"/>
  <c r="B8" i="45" a="1"/>
  <c r="B8" i="45" s="1"/>
  <c r="B11" i="45" a="1"/>
  <c r="B11" i="45" s="1"/>
  <c r="B15" i="45" a="1"/>
  <c r="B15" i="45" s="1"/>
  <c r="E42" i="45" a="1"/>
  <c r="E42" i="45" s="1"/>
  <c r="E46" i="45" s="1"/>
  <c r="D43" i="45" a="1"/>
  <c r="D43" i="45" s="1"/>
  <c r="C44" i="45" a="1"/>
  <c r="C44" i="45" s="1"/>
  <c r="G44" i="45" a="1"/>
  <c r="G44" i="45" s="1"/>
  <c r="C55" i="45" a="1"/>
  <c r="C55" i="45" s="1"/>
  <c r="C71" i="45" s="1" a="1"/>
  <c r="C71" i="45" s="1"/>
  <c r="G55" i="45" a="1"/>
  <c r="G55" i="45" s="1"/>
  <c r="G71" i="45" s="1"/>
  <c r="B77" i="45" a="1"/>
  <c r="B77" i="45" s="1"/>
  <c r="F78" i="45" a="1"/>
  <c r="F78" i="45" s="1"/>
  <c r="D87" i="45" a="1"/>
  <c r="D87" i="45" s="1"/>
  <c r="B89" i="45" a="1"/>
  <c r="B89" i="45" s="1"/>
  <c r="B19" i="45" a="1"/>
  <c r="B19" i="45" s="1"/>
  <c r="B23" i="45" a="1"/>
  <c r="B23" i="45" s="1"/>
  <c r="B27" i="45" a="1"/>
  <c r="B27" i="45" s="1"/>
  <c r="D37" i="45" a="1"/>
  <c r="D37" i="45" s="1"/>
  <c r="D41" i="45" s="1"/>
  <c r="C38" i="45" a="1"/>
  <c r="C38" i="45" s="1"/>
  <c r="G38" i="45" a="1"/>
  <c r="G38" i="45" s="1"/>
  <c r="F39" i="45" a="1"/>
  <c r="F39" i="45" s="1"/>
  <c r="F66" i="45" s="1"/>
  <c r="E40" i="45" a="1"/>
  <c r="E40" i="45" s="1"/>
  <c r="C47" i="45" a="1"/>
  <c r="C47" i="45" s="1"/>
  <c r="C49" i="45" s="1"/>
  <c r="G47" i="45" a="1"/>
  <c r="G47" i="45" s="1"/>
  <c r="G49" i="45" s="1"/>
  <c r="F48" i="45" a="1"/>
  <c r="F48" i="45" s="1"/>
  <c r="D60" i="45" a="1"/>
  <c r="D60" i="45" s="1"/>
  <c r="D61" i="45" s="1"/>
  <c r="D63" i="45" a="1"/>
  <c r="D63" i="45" s="1"/>
  <c r="G62" i="44"/>
  <c r="P89" i="44"/>
  <c r="G51" i="44"/>
  <c r="F51" i="44"/>
  <c r="B5" i="44" a="1"/>
  <c r="B5" i="44" s="1"/>
  <c r="B9" i="44" a="1"/>
  <c r="B9" i="44" s="1"/>
  <c r="B16" i="44" a="1"/>
  <c r="B16" i="44" s="1"/>
  <c r="B33" i="44" a="1"/>
  <c r="B33" i="44" s="1"/>
  <c r="F42" i="44" a="1"/>
  <c r="F42" i="44" s="1"/>
  <c r="F46" i="44" s="1"/>
  <c r="E43" i="44" a="1"/>
  <c r="E43" i="44" s="1"/>
  <c r="D44" i="44" a="1"/>
  <c r="D44" i="44" s="1"/>
  <c r="C45" i="44" a="1"/>
  <c r="C45" i="44" s="1"/>
  <c r="G45" i="44" a="1"/>
  <c r="G45" i="44" s="1"/>
  <c r="C50" i="44"/>
  <c r="F52" i="44" a="1"/>
  <c r="F52" i="44" s="1"/>
  <c r="D55" i="44" a="1"/>
  <c r="D55" i="44" s="1"/>
  <c r="C57" i="44"/>
  <c r="C72" i="44" s="1" a="1"/>
  <c r="C72" i="44" s="1"/>
  <c r="C68" i="44" a="1"/>
  <c r="C68" i="44" s="1"/>
  <c r="G68" i="44" a="1"/>
  <c r="G68" i="44" s="1"/>
  <c r="C78" i="44" a="1"/>
  <c r="C78" i="44" s="1"/>
  <c r="E87" i="44" a="1"/>
  <c r="E87" i="44" s="1"/>
  <c r="B90" i="44" a="1"/>
  <c r="B90" i="44" s="1"/>
  <c r="B20" i="44" a="1"/>
  <c r="B20" i="44" s="1"/>
  <c r="E37" i="44" a="1"/>
  <c r="E37" i="44" s="1"/>
  <c r="D38" i="44" a="1"/>
  <c r="D38" i="44" s="1"/>
  <c r="C39" i="44" a="1"/>
  <c r="C39" i="44" s="1"/>
  <c r="C66" i="44" s="1"/>
  <c r="G39" i="44" a="1"/>
  <c r="G39" i="44" s="1"/>
  <c r="G66" i="44" s="1"/>
  <c r="F40" i="44" a="1"/>
  <c r="F40" i="44" s="1"/>
  <c r="D47" i="44" a="1"/>
  <c r="D47" i="44" s="1"/>
  <c r="D49" i="44" s="1"/>
  <c r="C48" i="44" a="1"/>
  <c r="C48" i="44" s="1"/>
  <c r="G48" i="44" a="1"/>
  <c r="G48" i="44" s="1"/>
  <c r="D50" i="44"/>
  <c r="D57" i="44"/>
  <c r="D62" i="44" s="1" a="1"/>
  <c r="D62" i="44" s="1"/>
  <c r="F59" i="44" a="1"/>
  <c r="F59" i="44" s="1"/>
  <c r="F80" i="44"/>
  <c r="B6" i="44" a="1"/>
  <c r="B6" i="44" s="1"/>
  <c r="B12" i="44" a="1"/>
  <c r="B12" i="44" s="1"/>
  <c r="B24" i="44" a="1"/>
  <c r="B24" i="44" s="1"/>
  <c r="B28" i="44" a="1"/>
  <c r="B28" i="44" s="1"/>
  <c r="B31" i="44" a="1"/>
  <c r="B31" i="44" s="1"/>
  <c r="C42" i="44" a="1"/>
  <c r="C42" i="44" s="1"/>
  <c r="G42" i="44" a="1"/>
  <c r="G42" i="44" s="1"/>
  <c r="F43" i="44" a="1"/>
  <c r="F43" i="44" s="1"/>
  <c r="E44" i="44" a="1"/>
  <c r="E44" i="44" s="1"/>
  <c r="D45" i="44" a="1"/>
  <c r="D45" i="44" s="1"/>
  <c r="E50" i="44"/>
  <c r="C52" i="44" a="1"/>
  <c r="C52" i="44" s="1"/>
  <c r="G52" i="44" a="1"/>
  <c r="G52" i="44" s="1"/>
  <c r="E55" i="44" a="1"/>
  <c r="E55" i="44" s="1"/>
  <c r="E57" i="44"/>
  <c r="E64" i="44" s="1" a="1"/>
  <c r="E64" i="44" s="1"/>
  <c r="F62" i="44" a="1"/>
  <c r="F62" i="44" s="1"/>
  <c r="D68" i="44" a="1"/>
  <c r="D68" i="44" s="1"/>
  <c r="F71" i="44" a="1"/>
  <c r="F71" i="44" s="1"/>
  <c r="D78" i="44" a="1"/>
  <c r="D78" i="44" s="1"/>
  <c r="B86" i="44" a="1"/>
  <c r="B86" i="44" s="1"/>
  <c r="F87" i="44" a="1"/>
  <c r="F87" i="44" s="1"/>
  <c r="B91" i="44" a="1"/>
  <c r="B91" i="44" s="1"/>
  <c r="B17" i="44" a="1"/>
  <c r="B17" i="44" s="1"/>
  <c r="B21" i="44" a="1"/>
  <c r="B21" i="44" s="1"/>
  <c r="F37" i="44" a="1"/>
  <c r="F37" i="44" s="1"/>
  <c r="E38" i="44" a="1"/>
  <c r="E38" i="44" s="1"/>
  <c r="D39" i="44" a="1"/>
  <c r="D39" i="44" s="1"/>
  <c r="D66" i="44" s="1"/>
  <c r="C40" i="44" a="1"/>
  <c r="C40" i="44" s="1"/>
  <c r="G40" i="44" a="1"/>
  <c r="G40" i="44" s="1"/>
  <c r="E47" i="44" a="1"/>
  <c r="E47" i="44" s="1"/>
  <c r="C59" i="44" a="1"/>
  <c r="C59" i="44" s="1"/>
  <c r="G59" i="44" a="1"/>
  <c r="G59" i="44" s="1"/>
  <c r="B3" i="44" a="1"/>
  <c r="B3" i="44" s="1"/>
  <c r="B7" i="44" a="1"/>
  <c r="B7" i="44" s="1"/>
  <c r="B10" i="44" a="1"/>
  <c r="B10" i="44" s="1"/>
  <c r="B14" i="44" a="1"/>
  <c r="B14" i="44" s="1"/>
  <c r="B29" i="44" a="1"/>
  <c r="B29" i="44" s="1"/>
  <c r="D42" i="44" a="1"/>
  <c r="D42" i="44" s="1"/>
  <c r="C43" i="44" a="1"/>
  <c r="C43" i="44" s="1"/>
  <c r="G43" i="44" a="1"/>
  <c r="G43" i="44" s="1"/>
  <c r="F44" i="44" a="1"/>
  <c r="F44" i="44" s="1"/>
  <c r="E45" i="44" a="1"/>
  <c r="E45" i="44" s="1"/>
  <c r="D52" i="44" a="1"/>
  <c r="D52" i="44" s="1"/>
  <c r="F55" i="44" a="1"/>
  <c r="F55" i="44" s="1"/>
  <c r="F64" i="44" a="1"/>
  <c r="F64" i="44" s="1"/>
  <c r="F67" i="44" a="1"/>
  <c r="F67" i="44" s="1"/>
  <c r="E68" i="44" a="1"/>
  <c r="E68" i="44" s="1"/>
  <c r="E78" i="44" a="1"/>
  <c r="E78" i="44" s="1"/>
  <c r="C87" i="44" a="1"/>
  <c r="C87" i="44" s="1"/>
  <c r="B88" i="44" a="1"/>
  <c r="B88" i="44" s="1"/>
  <c r="B18" i="44" a="1"/>
  <c r="B18" i="44" s="1"/>
  <c r="B22" i="44" a="1"/>
  <c r="B22" i="44" s="1"/>
  <c r="B26" i="44" a="1"/>
  <c r="B26" i="44" s="1"/>
  <c r="B32" i="44" a="1"/>
  <c r="B32" i="44" s="1"/>
  <c r="C37" i="44" a="1"/>
  <c r="C37" i="44" s="1"/>
  <c r="C41" i="44" s="1"/>
  <c r="G37" i="44" a="1"/>
  <c r="G37" i="44" s="1"/>
  <c r="F38" i="44" a="1"/>
  <c r="F38" i="44" s="1"/>
  <c r="E39" i="44" a="1"/>
  <c r="E39" i="44" s="1"/>
  <c r="E66" i="44" s="1"/>
  <c r="D40" i="44" a="1"/>
  <c r="D40" i="44" s="1"/>
  <c r="F47" i="44" a="1"/>
  <c r="F47" i="44" s="1"/>
  <c r="F49" i="44" s="1"/>
  <c r="E48" i="44" a="1"/>
  <c r="E48" i="44" s="1"/>
  <c r="D59" i="44" a="1"/>
  <c r="D59" i="44" s="1"/>
  <c r="C60" i="44" a="1"/>
  <c r="C60" i="44" s="1"/>
  <c r="C61" i="44" s="1"/>
  <c r="G60" i="44" a="1"/>
  <c r="G60" i="44" s="1"/>
  <c r="G72" i="44" a="1"/>
  <c r="G72" i="44" s="1"/>
  <c r="B92" i="44" a="1"/>
  <c r="B92" i="44" s="1"/>
  <c r="B4" i="44" a="1"/>
  <c r="B4" i="44" s="1"/>
  <c r="B8" i="44" a="1"/>
  <c r="B8" i="44" s="1"/>
  <c r="B11" i="44" a="1"/>
  <c r="B11" i="44" s="1"/>
  <c r="B15" i="44" a="1"/>
  <c r="B15" i="44" s="1"/>
  <c r="E42" i="44" a="1"/>
  <c r="E42" i="44" s="1"/>
  <c r="D43" i="44" a="1"/>
  <c r="D43" i="44" s="1"/>
  <c r="C44" i="44" a="1"/>
  <c r="C44" i="44" s="1"/>
  <c r="G44" i="44" a="1"/>
  <c r="G44" i="44" s="1"/>
  <c r="F45" i="44" a="1"/>
  <c r="F45" i="44" s="1"/>
  <c r="E52" i="44" a="1"/>
  <c r="E52" i="44" s="1"/>
  <c r="C55" i="44" a="1"/>
  <c r="C55" i="44" s="1"/>
  <c r="C71" i="44" s="1" a="1"/>
  <c r="C71" i="44" s="1"/>
  <c r="G55" i="44" a="1"/>
  <c r="G55" i="44" s="1"/>
  <c r="G71" i="44" s="1"/>
  <c r="G64" i="44" a="1"/>
  <c r="G64" i="44" s="1"/>
  <c r="F65" i="44" a="1"/>
  <c r="F65" i="44" s="1"/>
  <c r="G67" i="44" a="1"/>
  <c r="G67" i="44" s="1"/>
  <c r="B77" i="44" a="1"/>
  <c r="B77" i="44" s="1"/>
  <c r="F78" i="44" a="1"/>
  <c r="F78" i="44" s="1"/>
  <c r="D87" i="44" a="1"/>
  <c r="D87" i="44" s="1"/>
  <c r="B89" i="44" a="1"/>
  <c r="B89" i="44" s="1"/>
  <c r="B19" i="44" a="1"/>
  <c r="B19" i="44" s="1"/>
  <c r="B23" i="44" a="1"/>
  <c r="B23" i="44" s="1"/>
  <c r="B27" i="44" a="1"/>
  <c r="B27" i="44" s="1"/>
  <c r="D37" i="44" a="1"/>
  <c r="D37" i="44" s="1"/>
  <c r="C38" i="44" a="1"/>
  <c r="C38" i="44" s="1"/>
  <c r="G38" i="44" a="1"/>
  <c r="G38" i="44" s="1"/>
  <c r="F39" i="44" a="1"/>
  <c r="F39" i="44" s="1"/>
  <c r="F66" i="44" s="1"/>
  <c r="E40" i="44" a="1"/>
  <c r="E40" i="44" s="1"/>
  <c r="C47" i="44" a="1"/>
  <c r="C47" i="44" s="1"/>
  <c r="C49" i="44" s="1"/>
  <c r="G47" i="44" a="1"/>
  <c r="G47" i="44" s="1"/>
  <c r="G49" i="44" s="1"/>
  <c r="C71" i="43" a="1"/>
  <c r="C71" i="43" s="1"/>
  <c r="G62" i="43"/>
  <c r="P89" i="43"/>
  <c r="E62" i="43" a="1"/>
  <c r="E62" i="43" s="1"/>
  <c r="E71" i="43" a="1"/>
  <c r="E71" i="43" s="1"/>
  <c r="E72" i="43" a="1"/>
  <c r="E72" i="43" s="1"/>
  <c r="E63" i="43" a="1"/>
  <c r="E63" i="43" s="1"/>
  <c r="E60" i="43" a="1"/>
  <c r="E60" i="43" s="1"/>
  <c r="D50" i="43"/>
  <c r="D51" i="43" s="1"/>
  <c r="D53" i="43" s="1"/>
  <c r="F80" i="43"/>
  <c r="B24" i="43" a="1"/>
  <c r="B24" i="43" s="1"/>
  <c r="B28" i="43" a="1"/>
  <c r="B28" i="43" s="1"/>
  <c r="B31" i="43" a="1"/>
  <c r="B31" i="43" s="1"/>
  <c r="C42" i="43" a="1"/>
  <c r="C42" i="43" s="1"/>
  <c r="G42" i="43" a="1"/>
  <c r="G42" i="43" s="1"/>
  <c r="F43" i="43" a="1"/>
  <c r="F43" i="43" s="1"/>
  <c r="E44" i="43" a="1"/>
  <c r="E44" i="43" s="1"/>
  <c r="D45" i="43" a="1"/>
  <c r="D45" i="43" s="1"/>
  <c r="E50" i="43"/>
  <c r="E51" i="43" s="1"/>
  <c r="C52" i="43" a="1"/>
  <c r="C52" i="43" s="1"/>
  <c r="G52" i="43" a="1"/>
  <c r="G52" i="43" s="1"/>
  <c r="E55" i="43" a="1"/>
  <c r="E55" i="43" s="1"/>
  <c r="F62" i="43" a="1"/>
  <c r="F62" i="43" s="1"/>
  <c r="E64" i="43" a="1"/>
  <c r="E64" i="43" s="1"/>
  <c r="D65" i="43" a="1"/>
  <c r="D65" i="43" s="1"/>
  <c r="E67" i="43" a="1"/>
  <c r="E67" i="43" s="1"/>
  <c r="D68" i="43" a="1"/>
  <c r="D68" i="43" s="1"/>
  <c r="F71" i="43" a="1"/>
  <c r="F71" i="43" s="1"/>
  <c r="D78" i="43" a="1"/>
  <c r="D78" i="43" s="1"/>
  <c r="B86" i="43" a="1"/>
  <c r="B86" i="43" s="1"/>
  <c r="F87" i="43" a="1"/>
  <c r="F87" i="43" s="1"/>
  <c r="B91" i="43" a="1"/>
  <c r="B91" i="43" s="1"/>
  <c r="B17" i="43" a="1"/>
  <c r="B17" i="43" s="1"/>
  <c r="B21" i="43" a="1"/>
  <c r="B21" i="43" s="1"/>
  <c r="F37" i="43" a="1"/>
  <c r="F37" i="43" s="1"/>
  <c r="E38" i="43" a="1"/>
  <c r="E38" i="43" s="1"/>
  <c r="E41" i="43" s="1"/>
  <c r="D39" i="43" a="1"/>
  <c r="D39" i="43" s="1"/>
  <c r="D66" i="43" s="1"/>
  <c r="C40" i="43" a="1"/>
  <c r="C40" i="43" s="1"/>
  <c r="G40" i="43" a="1"/>
  <c r="G40" i="43" s="1"/>
  <c r="E47" i="43" a="1"/>
  <c r="E47" i="43" s="1"/>
  <c r="D48" i="43" a="1"/>
  <c r="D48" i="43" s="1"/>
  <c r="D49" i="43" s="1"/>
  <c r="F50" i="43"/>
  <c r="F51" i="43" s="1"/>
  <c r="C59" i="43" a="1"/>
  <c r="C59" i="43" s="1"/>
  <c r="G59" i="43" a="1"/>
  <c r="G59" i="43" s="1"/>
  <c r="F60" i="43" a="1"/>
  <c r="F60" i="43" s="1"/>
  <c r="F63" i="43" a="1"/>
  <c r="F63" i="43" s="1"/>
  <c r="F72" i="43" a="1"/>
  <c r="F72" i="43" s="1"/>
  <c r="D42" i="43" a="1"/>
  <c r="D42" i="43" s="1"/>
  <c r="C43" i="43" a="1"/>
  <c r="C43" i="43" s="1"/>
  <c r="G43" i="43" a="1"/>
  <c r="G43" i="43" s="1"/>
  <c r="F44" i="43" a="1"/>
  <c r="F44" i="43" s="1"/>
  <c r="F46" i="43" s="1"/>
  <c r="E45" i="43" a="1"/>
  <c r="E45" i="43" s="1"/>
  <c r="D52" i="43" a="1"/>
  <c r="D52" i="43" s="1"/>
  <c r="F55" i="43" a="1"/>
  <c r="F55" i="43" s="1"/>
  <c r="F64" i="43" a="1"/>
  <c r="F64" i="43" s="1"/>
  <c r="E65" i="43" a="1"/>
  <c r="E65" i="43" s="1"/>
  <c r="F67" i="43" a="1"/>
  <c r="F67" i="43" s="1"/>
  <c r="E68" i="43" a="1"/>
  <c r="E68" i="43" s="1"/>
  <c r="E78" i="43" a="1"/>
  <c r="E78" i="43" s="1"/>
  <c r="C87" i="43" a="1"/>
  <c r="C87" i="43" s="1"/>
  <c r="B88" i="43" a="1"/>
  <c r="B88" i="43" s="1"/>
  <c r="B18" i="43" a="1"/>
  <c r="B18" i="43" s="1"/>
  <c r="B22" i="43" a="1"/>
  <c r="B22" i="43" s="1"/>
  <c r="B26" i="43" a="1"/>
  <c r="B26" i="43" s="1"/>
  <c r="B32" i="43" a="1"/>
  <c r="B32" i="43" s="1"/>
  <c r="C37" i="43" a="1"/>
  <c r="C37" i="43" s="1"/>
  <c r="C41" i="43" s="1"/>
  <c r="G37" i="43" a="1"/>
  <c r="G37" i="43" s="1"/>
  <c r="G41" i="43" s="1"/>
  <c r="F38" i="43" a="1"/>
  <c r="F38" i="43" s="1"/>
  <c r="E39" i="43" a="1"/>
  <c r="E39" i="43" s="1"/>
  <c r="E66" i="43" s="1"/>
  <c r="D40" i="43" a="1"/>
  <c r="D40" i="43" s="1"/>
  <c r="F47" i="43" a="1"/>
  <c r="F47" i="43" s="1"/>
  <c r="E48" i="43" a="1"/>
  <c r="E48" i="43" s="1"/>
  <c r="D59" i="43" a="1"/>
  <c r="D59" i="43" s="1"/>
  <c r="C60" i="43" a="1"/>
  <c r="C60" i="43" s="1"/>
  <c r="C61" i="43" s="1"/>
  <c r="G60" i="43" a="1"/>
  <c r="G60" i="43" s="1"/>
  <c r="G61" i="43" s="1"/>
  <c r="C72" i="43" a="1"/>
  <c r="C72" i="43" s="1"/>
  <c r="G72" i="43" a="1"/>
  <c r="G72" i="43" s="1"/>
  <c r="B92" i="43" a="1"/>
  <c r="B92" i="43" s="1"/>
  <c r="E42" i="43" a="1"/>
  <c r="E42" i="43" s="1"/>
  <c r="D43" i="43" a="1"/>
  <c r="D43" i="43" s="1"/>
  <c r="C44" i="43" a="1"/>
  <c r="C44" i="43" s="1"/>
  <c r="G44" i="43" a="1"/>
  <c r="G44" i="43" s="1"/>
  <c r="F45" i="43" a="1"/>
  <c r="F45" i="43" s="1"/>
  <c r="E52" i="43" a="1"/>
  <c r="E52" i="43" s="1"/>
  <c r="C55" i="43" a="1"/>
  <c r="C55" i="43" s="1"/>
  <c r="G55" i="43" a="1"/>
  <c r="G55" i="43" s="1"/>
  <c r="G71" i="43" s="1"/>
  <c r="D62" i="43" a="1"/>
  <c r="D62" i="43" s="1"/>
  <c r="C64" i="43" a="1"/>
  <c r="C64" i="43" s="1"/>
  <c r="C69" i="43" s="1"/>
  <c r="G64" i="43" a="1"/>
  <c r="G64" i="43" s="1"/>
  <c r="F65" i="43" a="1"/>
  <c r="F65" i="43" s="1"/>
  <c r="C67" i="43" a="1"/>
  <c r="C67" i="43" s="1"/>
  <c r="G67" i="43" a="1"/>
  <c r="G67" i="43" s="1"/>
  <c r="D71" i="43" a="1"/>
  <c r="D71" i="43" s="1"/>
  <c r="B77" i="43" a="1"/>
  <c r="B77" i="43" s="1"/>
  <c r="F78" i="43" a="1"/>
  <c r="F78" i="43" s="1"/>
  <c r="D87" i="43" a="1"/>
  <c r="D87" i="43" s="1"/>
  <c r="B89" i="43" a="1"/>
  <c r="B89" i="43" s="1"/>
  <c r="B19" i="43" a="1"/>
  <c r="B19" i="43" s="1"/>
  <c r="B23" i="43" a="1"/>
  <c r="B23" i="43" s="1"/>
  <c r="B27" i="43" a="1"/>
  <c r="B27" i="43" s="1"/>
  <c r="D37" i="43" a="1"/>
  <c r="D37" i="43" s="1"/>
  <c r="D41" i="43" s="1"/>
  <c r="C38" i="43" a="1"/>
  <c r="C38" i="43" s="1"/>
  <c r="G38" i="43" a="1"/>
  <c r="G38" i="43" s="1"/>
  <c r="F39" i="43" a="1"/>
  <c r="F39" i="43" s="1"/>
  <c r="F66" i="43" s="1"/>
  <c r="E40" i="43" a="1"/>
  <c r="E40" i="43" s="1"/>
  <c r="C47" i="43" a="1"/>
  <c r="C47" i="43" s="1"/>
  <c r="C49" i="43" s="1"/>
  <c r="G47" i="43" a="1"/>
  <c r="G47" i="43" s="1"/>
  <c r="G49" i="43" s="1"/>
  <c r="F48" i="43" a="1"/>
  <c r="F48" i="43" s="1"/>
  <c r="D60" i="43" a="1"/>
  <c r="D60" i="43" s="1"/>
  <c r="D61" i="43" s="1"/>
  <c r="D63" i="43" a="1"/>
  <c r="D63" i="43" s="1"/>
  <c r="C90" i="42"/>
  <c r="C92" i="42" s="1"/>
  <c r="C91" i="42" s="1"/>
  <c r="C89" i="42"/>
  <c r="G51" i="42"/>
  <c r="G62" i="42"/>
  <c r="C69" i="42"/>
  <c r="B5" i="42" a="1"/>
  <c r="B5" i="42" s="1"/>
  <c r="B9" i="42" a="1"/>
  <c r="B9" i="42" s="1"/>
  <c r="B16" i="42" a="1"/>
  <c r="B16" i="42" s="1"/>
  <c r="B33" i="42" a="1"/>
  <c r="B33" i="42" s="1"/>
  <c r="F42" i="42" a="1"/>
  <c r="F42" i="42" s="1"/>
  <c r="F46" i="42" s="1"/>
  <c r="E43" i="42" a="1"/>
  <c r="E43" i="42" s="1"/>
  <c r="D44" i="42" a="1"/>
  <c r="D44" i="42" s="1"/>
  <c r="C45" i="42" a="1"/>
  <c r="C45" i="42" s="1"/>
  <c r="G45" i="42" a="1"/>
  <c r="G45" i="42" s="1"/>
  <c r="C50" i="42"/>
  <c r="C51" i="42" s="1"/>
  <c r="F52" i="42" a="1"/>
  <c r="F52" i="42" s="1"/>
  <c r="D55" i="42" a="1"/>
  <c r="D55" i="42" s="1"/>
  <c r="E62" i="42" a="1"/>
  <c r="E62" i="42" s="1"/>
  <c r="E69" i="42" s="1"/>
  <c r="D64" i="42" a="1"/>
  <c r="D64" i="42" s="1"/>
  <c r="D67" i="42" a="1"/>
  <c r="D67" i="42" s="1"/>
  <c r="C68" i="42" a="1"/>
  <c r="C68" i="42" s="1"/>
  <c r="G68" i="42" a="1"/>
  <c r="G68" i="42" s="1"/>
  <c r="E71" i="42" a="1"/>
  <c r="E71" i="42" s="1"/>
  <c r="C78" i="42" a="1"/>
  <c r="C78" i="42" s="1"/>
  <c r="E87" i="42" a="1"/>
  <c r="E87" i="42" s="1"/>
  <c r="B90" i="42" a="1"/>
  <c r="B90" i="42" s="1"/>
  <c r="D50" i="42"/>
  <c r="F59" i="42" a="1"/>
  <c r="F59" i="42" s="1"/>
  <c r="E60" i="42" a="1"/>
  <c r="E60" i="42" s="1"/>
  <c r="E63" i="42" a="1"/>
  <c r="E63" i="42" s="1"/>
  <c r="E72" i="42" a="1"/>
  <c r="E72" i="42" s="1"/>
  <c r="L88" i="42"/>
  <c r="C42" i="42" a="1"/>
  <c r="C42" i="42" s="1"/>
  <c r="G42" i="42" a="1"/>
  <c r="G42" i="42" s="1"/>
  <c r="G46" i="42" s="1"/>
  <c r="F43" i="42" a="1"/>
  <c r="F43" i="42" s="1"/>
  <c r="E44" i="42" a="1"/>
  <c r="E44" i="42" s="1"/>
  <c r="D45" i="42" a="1"/>
  <c r="D45" i="42" s="1"/>
  <c r="E50" i="42"/>
  <c r="E51" i="42" s="1"/>
  <c r="E53" i="42" s="1"/>
  <c r="C52" i="42" a="1"/>
  <c r="C52" i="42" s="1"/>
  <c r="G52" i="42" a="1"/>
  <c r="G52" i="42" s="1"/>
  <c r="E55" i="42" a="1"/>
  <c r="E55" i="42" s="1"/>
  <c r="F62" i="42" a="1"/>
  <c r="F62" i="42" s="1"/>
  <c r="F69" i="42" s="1"/>
  <c r="E64" i="42" a="1"/>
  <c r="E64" i="42" s="1"/>
  <c r="D65" i="42" a="1"/>
  <c r="D65" i="42" s="1"/>
  <c r="E67" i="42" a="1"/>
  <c r="E67" i="42" s="1"/>
  <c r="D68" i="42" a="1"/>
  <c r="D68" i="42" s="1"/>
  <c r="F71" i="42" a="1"/>
  <c r="F71" i="42" s="1"/>
  <c r="D78" i="42" a="1"/>
  <c r="D78" i="42" s="1"/>
  <c r="B86" i="42" a="1"/>
  <c r="B86" i="42" s="1"/>
  <c r="F87" i="42" a="1"/>
  <c r="F87" i="42" s="1"/>
  <c r="B91" i="42" a="1"/>
  <c r="B91" i="42" s="1"/>
  <c r="B17" i="42" a="1"/>
  <c r="B17" i="42" s="1"/>
  <c r="B21" i="42" a="1"/>
  <c r="B21" i="42" s="1"/>
  <c r="F37" i="42" a="1"/>
  <c r="F37" i="42" s="1"/>
  <c r="E38" i="42" a="1"/>
  <c r="E38" i="42" s="1"/>
  <c r="E41" i="42" s="1"/>
  <c r="D39" i="42" a="1"/>
  <c r="D39" i="42" s="1"/>
  <c r="D66" i="42" s="1"/>
  <c r="C40" i="42" a="1"/>
  <c r="C40" i="42" s="1"/>
  <c r="G40" i="42" a="1"/>
  <c r="G40" i="42" s="1"/>
  <c r="E47" i="42" a="1"/>
  <c r="E47" i="42" s="1"/>
  <c r="E49" i="42" s="1"/>
  <c r="D48" i="42" a="1"/>
  <c r="D48" i="42" s="1"/>
  <c r="D49" i="42" s="1"/>
  <c r="F50" i="42"/>
  <c r="C59" i="42" a="1"/>
  <c r="C59" i="42" s="1"/>
  <c r="G59" i="42" a="1"/>
  <c r="G59" i="42" s="1"/>
  <c r="F60" i="42" a="1"/>
  <c r="F60" i="42" s="1"/>
  <c r="F63" i="42" a="1"/>
  <c r="F63" i="42" s="1"/>
  <c r="F72" i="42" a="1"/>
  <c r="F72" i="42" s="1"/>
  <c r="B29" i="42" a="1"/>
  <c r="B29" i="42" s="1"/>
  <c r="D42" i="42" a="1"/>
  <c r="D42" i="42" s="1"/>
  <c r="C43" i="42" a="1"/>
  <c r="C43" i="42" s="1"/>
  <c r="G43" i="42" a="1"/>
  <c r="G43" i="42" s="1"/>
  <c r="F44" i="42" a="1"/>
  <c r="F44" i="42" s="1"/>
  <c r="E45" i="42" a="1"/>
  <c r="E45" i="42" s="1"/>
  <c r="D52" i="42" a="1"/>
  <c r="D52" i="42" s="1"/>
  <c r="F55" i="42" a="1"/>
  <c r="F55" i="42" s="1"/>
  <c r="F64" i="42" a="1"/>
  <c r="F64" i="42" s="1"/>
  <c r="E65" i="42" a="1"/>
  <c r="E65" i="42" s="1"/>
  <c r="F67" i="42" a="1"/>
  <c r="F67" i="42" s="1"/>
  <c r="E68" i="42" a="1"/>
  <c r="E68" i="42" s="1"/>
  <c r="E78" i="42" a="1"/>
  <c r="E78" i="42" s="1"/>
  <c r="C87" i="42" a="1"/>
  <c r="C87" i="42" s="1"/>
  <c r="B88" i="42" a="1"/>
  <c r="B88" i="42" s="1"/>
  <c r="C60" i="42" a="1"/>
  <c r="C60" i="42" s="1"/>
  <c r="G60" i="42" a="1"/>
  <c r="G60" i="42" s="1"/>
  <c r="C72" i="42" a="1"/>
  <c r="C72" i="42" s="1"/>
  <c r="G72" i="42" a="1"/>
  <c r="G72" i="42" s="1"/>
  <c r="B92" i="42" a="1"/>
  <c r="B92" i="42" s="1"/>
  <c r="E42" i="42" a="1"/>
  <c r="E42" i="42" s="1"/>
  <c r="E46" i="42" s="1"/>
  <c r="D43" i="42" a="1"/>
  <c r="D43" i="42" s="1"/>
  <c r="C44" i="42" a="1"/>
  <c r="C44" i="42" s="1"/>
  <c r="G44" i="42" a="1"/>
  <c r="G44" i="42" s="1"/>
  <c r="F45" i="42" a="1"/>
  <c r="F45" i="42" s="1"/>
  <c r="E52" i="42" a="1"/>
  <c r="E52" i="42" s="1"/>
  <c r="C55" i="42" a="1"/>
  <c r="C55" i="42" s="1"/>
  <c r="C71" i="42" s="1" a="1"/>
  <c r="C71" i="42" s="1"/>
  <c r="G55" i="42" a="1"/>
  <c r="G55" i="42" s="1"/>
  <c r="G71" i="42" s="1"/>
  <c r="D62" i="42" a="1"/>
  <c r="D62" i="42" s="1"/>
  <c r="D69" i="42" s="1"/>
  <c r="C64" i="42" a="1"/>
  <c r="C64" i="42" s="1"/>
  <c r="G64" i="42" a="1"/>
  <c r="G64" i="42" s="1"/>
  <c r="F65" i="42" a="1"/>
  <c r="F65" i="42" s="1"/>
  <c r="C67" i="42" a="1"/>
  <c r="C67" i="42" s="1"/>
  <c r="G67" i="42" a="1"/>
  <c r="G67" i="42" s="1"/>
  <c r="D71" i="42" a="1"/>
  <c r="D71" i="42" s="1"/>
  <c r="B77" i="42" a="1"/>
  <c r="B77" i="42" s="1"/>
  <c r="F78" i="42" a="1"/>
  <c r="F78" i="42" s="1"/>
  <c r="D87" i="42" a="1"/>
  <c r="D87" i="42" s="1"/>
  <c r="B89" i="42" a="1"/>
  <c r="B89" i="42" s="1"/>
  <c r="B23" i="42" a="1"/>
  <c r="B23" i="42" s="1"/>
  <c r="B27" i="42" a="1"/>
  <c r="B27" i="42" s="1"/>
  <c r="D37" i="42" a="1"/>
  <c r="D37" i="42" s="1"/>
  <c r="C38" i="42" a="1"/>
  <c r="C38" i="42" s="1"/>
  <c r="C41" i="42" s="1"/>
  <c r="G38" i="42" a="1"/>
  <c r="G38" i="42" s="1"/>
  <c r="G41" i="42" s="1"/>
  <c r="F39" i="42" a="1"/>
  <c r="F39" i="42" s="1"/>
  <c r="F66" i="42" s="1"/>
  <c r="E40" i="42" a="1"/>
  <c r="E40" i="42" s="1"/>
  <c r="C47" i="42" a="1"/>
  <c r="C47" i="42" s="1"/>
  <c r="C49" i="42" s="1"/>
  <c r="G47" i="42" a="1"/>
  <c r="G47" i="42" s="1"/>
  <c r="G49" i="42" s="1"/>
  <c r="F48" i="42" a="1"/>
  <c r="F48" i="42" s="1"/>
  <c r="F49" i="42" s="1"/>
  <c r="D60" i="42" a="1"/>
  <c r="D60" i="42" s="1"/>
  <c r="D63" i="42" a="1"/>
  <c r="D63" i="42" s="1"/>
  <c r="G62" i="46"/>
  <c r="E51" i="46"/>
  <c r="P89" i="46"/>
  <c r="L88" i="46"/>
  <c r="C88" i="46"/>
  <c r="F42" i="46" a="1"/>
  <c r="F42" i="46" s="1"/>
  <c r="E43" i="46" a="1"/>
  <c r="E43" i="46" s="1"/>
  <c r="D44" i="46" a="1"/>
  <c r="D44" i="46" s="1"/>
  <c r="C45" i="46" a="1"/>
  <c r="C45" i="46" s="1"/>
  <c r="G45" i="46" a="1"/>
  <c r="G45" i="46" s="1"/>
  <c r="C50" i="46"/>
  <c r="F52" i="46" a="1"/>
  <c r="F52" i="46" s="1"/>
  <c r="D55" i="46" a="1"/>
  <c r="D55" i="46" s="1"/>
  <c r="E62" i="46" a="1"/>
  <c r="E62" i="46" s="1"/>
  <c r="D64" i="46" a="1"/>
  <c r="D64" i="46" s="1"/>
  <c r="D67" i="46" a="1"/>
  <c r="D67" i="46" s="1"/>
  <c r="C68" i="46" a="1"/>
  <c r="C68" i="46" s="1"/>
  <c r="G68" i="46" a="1"/>
  <c r="G68" i="46" s="1"/>
  <c r="E71" i="46" a="1"/>
  <c r="E71" i="46" s="1"/>
  <c r="C78" i="46" a="1"/>
  <c r="C78" i="46" s="1"/>
  <c r="E87" i="46" a="1"/>
  <c r="E87" i="46" s="1"/>
  <c r="B90" i="46" a="1"/>
  <c r="B90" i="46" s="1"/>
  <c r="E37" i="46" a="1"/>
  <c r="E37" i="46" s="1"/>
  <c r="D38" i="46" a="1"/>
  <c r="D38" i="46" s="1"/>
  <c r="C39" i="46" a="1"/>
  <c r="C39" i="46" s="1"/>
  <c r="C66" i="46" s="1"/>
  <c r="G39" i="46" a="1"/>
  <c r="G39" i="46" s="1"/>
  <c r="G66" i="46" s="1"/>
  <c r="F40" i="46" a="1"/>
  <c r="F40" i="46" s="1"/>
  <c r="D47" i="46" a="1"/>
  <c r="D47" i="46" s="1"/>
  <c r="D49" i="46" s="1"/>
  <c r="C48" i="46" a="1"/>
  <c r="C48" i="46" s="1"/>
  <c r="G48" i="46" a="1"/>
  <c r="G48" i="46" s="1"/>
  <c r="D50" i="46"/>
  <c r="F59" i="46" a="1"/>
  <c r="F59" i="46" s="1"/>
  <c r="E60" i="46" a="1"/>
  <c r="E60" i="46" s="1"/>
  <c r="E63" i="46" a="1"/>
  <c r="E63" i="46" s="1"/>
  <c r="E72" i="46" a="1"/>
  <c r="E72" i="46" s="1"/>
  <c r="C42" i="46" a="1"/>
  <c r="C42" i="46" s="1"/>
  <c r="C46" i="46" s="1"/>
  <c r="G42" i="46" a="1"/>
  <c r="G42" i="46" s="1"/>
  <c r="F43" i="46" a="1"/>
  <c r="F43" i="46" s="1"/>
  <c r="E44" i="46" a="1"/>
  <c r="E44" i="46" s="1"/>
  <c r="D45" i="46" a="1"/>
  <c r="D45" i="46" s="1"/>
  <c r="C52" i="46" a="1"/>
  <c r="C52" i="46" s="1"/>
  <c r="G52" i="46" a="1"/>
  <c r="G52" i="46" s="1"/>
  <c r="E55" i="46" a="1"/>
  <c r="E55" i="46" s="1"/>
  <c r="F62" i="46" a="1"/>
  <c r="F62" i="46" s="1"/>
  <c r="F69" i="46" s="1"/>
  <c r="E64" i="46" a="1"/>
  <c r="E64" i="46" s="1"/>
  <c r="D65" i="46" a="1"/>
  <c r="D65" i="46" s="1"/>
  <c r="E67" i="46" a="1"/>
  <c r="E67" i="46" s="1"/>
  <c r="F71" i="46" a="1"/>
  <c r="F71" i="46" s="1"/>
  <c r="B17" i="46" a="1"/>
  <c r="B17" i="46" s="1"/>
  <c r="B21" i="46" a="1"/>
  <c r="B21" i="46" s="1"/>
  <c r="F37" i="46" a="1"/>
  <c r="F37" i="46" s="1"/>
  <c r="E38" i="46" a="1"/>
  <c r="E38" i="46" s="1"/>
  <c r="D39" i="46" a="1"/>
  <c r="D39" i="46" s="1"/>
  <c r="D66" i="46" s="1"/>
  <c r="C40" i="46" a="1"/>
  <c r="C40" i="46" s="1"/>
  <c r="G40" i="46" a="1"/>
  <c r="G40" i="46" s="1"/>
  <c r="E47" i="46" a="1"/>
  <c r="E47" i="46" s="1"/>
  <c r="E49" i="46" s="1"/>
  <c r="D48" i="46" a="1"/>
  <c r="D48" i="46" s="1"/>
  <c r="F50" i="46"/>
  <c r="F51" i="46" s="1"/>
  <c r="C59" i="46" a="1"/>
  <c r="C59" i="46" s="1"/>
  <c r="G59" i="46" a="1"/>
  <c r="G59" i="46" s="1"/>
  <c r="F60" i="46" a="1"/>
  <c r="F60" i="46" s="1"/>
  <c r="F63" i="46" a="1"/>
  <c r="F63" i="46" s="1"/>
  <c r="F72" i="46" a="1"/>
  <c r="F72" i="46" s="1"/>
  <c r="D42" i="46" a="1"/>
  <c r="D42" i="46" s="1"/>
  <c r="C43" i="46" a="1"/>
  <c r="C43" i="46" s="1"/>
  <c r="G43" i="46" a="1"/>
  <c r="G43" i="46" s="1"/>
  <c r="F44" i="46" a="1"/>
  <c r="F44" i="46" s="1"/>
  <c r="E45" i="46" a="1"/>
  <c r="E45" i="46" s="1"/>
  <c r="D52" i="46" a="1"/>
  <c r="D52" i="46" s="1"/>
  <c r="F55" i="46" a="1"/>
  <c r="F55" i="46" s="1"/>
  <c r="F64" i="46" a="1"/>
  <c r="F64" i="46" s="1"/>
  <c r="E65" i="46" a="1"/>
  <c r="E65" i="46" s="1"/>
  <c r="F67" i="46" a="1"/>
  <c r="F67" i="46" s="1"/>
  <c r="E78" i="46" a="1"/>
  <c r="E78" i="46" s="1"/>
  <c r="C87" i="46" a="1"/>
  <c r="C87" i="46" s="1"/>
  <c r="B88" i="46" a="1"/>
  <c r="B88" i="46" s="1"/>
  <c r="B22" i="46" a="1"/>
  <c r="B22" i="46" s="1"/>
  <c r="B26" i="46" a="1"/>
  <c r="B26" i="46" s="1"/>
  <c r="B32" i="46" a="1"/>
  <c r="B32" i="46" s="1"/>
  <c r="C37" i="46" a="1"/>
  <c r="C37" i="46" s="1"/>
  <c r="C41" i="46" s="1"/>
  <c r="G37" i="46" a="1"/>
  <c r="G37" i="46" s="1"/>
  <c r="G51" i="46" s="1"/>
  <c r="G53" i="46" s="1"/>
  <c r="F38" i="46" a="1"/>
  <c r="F38" i="46" s="1"/>
  <c r="E39" i="46" a="1"/>
  <c r="E39" i="46" s="1"/>
  <c r="E66" i="46" s="1"/>
  <c r="D40" i="46" a="1"/>
  <c r="D40" i="46" s="1"/>
  <c r="F47" i="46" a="1"/>
  <c r="F47" i="46" s="1"/>
  <c r="E48" i="46" a="1"/>
  <c r="E48" i="46" s="1"/>
  <c r="C60" i="46" a="1"/>
  <c r="C60" i="46" s="1"/>
  <c r="G60" i="46" a="1"/>
  <c r="G60" i="46" s="1"/>
  <c r="C72" i="46" a="1"/>
  <c r="C72" i="46" s="1"/>
  <c r="G72" i="46" a="1"/>
  <c r="G72" i="46" s="1"/>
  <c r="E42" i="46" a="1"/>
  <c r="E42" i="46" s="1"/>
  <c r="D43" i="46" a="1"/>
  <c r="D43" i="46" s="1"/>
  <c r="C44" i="46" a="1"/>
  <c r="C44" i="46" s="1"/>
  <c r="G44" i="46" a="1"/>
  <c r="G44" i="46" s="1"/>
  <c r="F45" i="46" a="1"/>
  <c r="F45" i="46" s="1"/>
  <c r="E52" i="46" a="1"/>
  <c r="E52" i="46" s="1"/>
  <c r="C55" i="46" a="1"/>
  <c r="C55" i="46" s="1"/>
  <c r="C71" i="46" s="1" a="1"/>
  <c r="C71" i="46" s="1"/>
  <c r="G55" i="46" a="1"/>
  <c r="G55" i="46" s="1"/>
  <c r="G71" i="46" s="1"/>
  <c r="D62" i="46" a="1"/>
  <c r="D62" i="46" s="1"/>
  <c r="C64" i="46" a="1"/>
  <c r="C64" i="46" s="1"/>
  <c r="C69" i="46" s="1"/>
  <c r="G64" i="46" a="1"/>
  <c r="G64" i="46" s="1"/>
  <c r="F65" i="46" a="1"/>
  <c r="F65" i="46" s="1"/>
  <c r="C67" i="46" a="1"/>
  <c r="C67" i="46" s="1"/>
  <c r="G67" i="46" a="1"/>
  <c r="G67" i="46" s="1"/>
  <c r="D71" i="46" a="1"/>
  <c r="D71" i="46" s="1"/>
  <c r="D37" i="46" a="1"/>
  <c r="D37" i="46" s="1"/>
  <c r="C38" i="46" a="1"/>
  <c r="C38" i="46" s="1"/>
  <c r="G38" i="46" a="1"/>
  <c r="G38" i="46" s="1"/>
  <c r="F39" i="46" a="1"/>
  <c r="F39" i="46" s="1"/>
  <c r="F66" i="46" s="1"/>
  <c r="E40" i="46" a="1"/>
  <c r="E40" i="46" s="1"/>
  <c r="C47" i="46" a="1"/>
  <c r="C47" i="46" s="1"/>
  <c r="C49" i="46" s="1"/>
  <c r="G47" i="46" a="1"/>
  <c r="G47" i="46" s="1"/>
  <c r="G49" i="46" s="1"/>
  <c r="F48" i="46" a="1"/>
  <c r="F48" i="46" s="1"/>
  <c r="D60" i="46" a="1"/>
  <c r="D60" i="46" s="1"/>
  <c r="D63" i="46" a="1"/>
  <c r="D63" i="46" s="1"/>
  <c r="L88" i="40"/>
  <c r="G62" i="40"/>
  <c r="G69" i="40" s="1"/>
  <c r="P89" i="40"/>
  <c r="C88" i="40"/>
  <c r="B5" i="40" a="1"/>
  <c r="B5" i="40" s="1"/>
  <c r="B9" i="40" a="1"/>
  <c r="B9" i="40" s="1"/>
  <c r="B16" i="40" a="1"/>
  <c r="B16" i="40" s="1"/>
  <c r="B33" i="40" a="1"/>
  <c r="B33" i="40" s="1"/>
  <c r="F42" i="40" a="1"/>
  <c r="F42" i="40" s="1"/>
  <c r="E43" i="40" a="1"/>
  <c r="E43" i="40" s="1"/>
  <c r="D44" i="40" a="1"/>
  <c r="D44" i="40" s="1"/>
  <c r="C45" i="40" a="1"/>
  <c r="C45" i="40" s="1"/>
  <c r="G45" i="40" a="1"/>
  <c r="G45" i="40" s="1"/>
  <c r="C50" i="40"/>
  <c r="C51" i="40" s="1"/>
  <c r="F52" i="40" a="1"/>
  <c r="F52" i="40" s="1"/>
  <c r="D55" i="40" a="1"/>
  <c r="D55" i="40" s="1"/>
  <c r="C57" i="40"/>
  <c r="E62" i="40" a="1"/>
  <c r="E62" i="40" s="1"/>
  <c r="C68" i="40" a="1"/>
  <c r="C68" i="40" s="1"/>
  <c r="G68" i="40" a="1"/>
  <c r="G68" i="40" s="1"/>
  <c r="C78" i="40" a="1"/>
  <c r="C78" i="40" s="1"/>
  <c r="E87" i="40" a="1"/>
  <c r="E87" i="40" s="1"/>
  <c r="B90" i="40" a="1"/>
  <c r="B90" i="40" s="1"/>
  <c r="B8" i="40" a="1"/>
  <c r="B8" i="40" s="1"/>
  <c r="B20" i="40" a="1"/>
  <c r="B20" i="40" s="1"/>
  <c r="E37" i="40" a="1"/>
  <c r="E37" i="40" s="1"/>
  <c r="D38" i="40" a="1"/>
  <c r="D38" i="40" s="1"/>
  <c r="C39" i="40" a="1"/>
  <c r="C39" i="40" s="1"/>
  <c r="C66" i="40" s="1"/>
  <c r="G39" i="40" a="1"/>
  <c r="G39" i="40" s="1"/>
  <c r="G66" i="40" s="1"/>
  <c r="F40" i="40" a="1"/>
  <c r="F40" i="40" s="1"/>
  <c r="D47" i="40" a="1"/>
  <c r="D47" i="40" s="1"/>
  <c r="D49" i="40" s="1"/>
  <c r="C48" i="40" a="1"/>
  <c r="C48" i="40" s="1"/>
  <c r="G48" i="40" a="1"/>
  <c r="G48" i="40" s="1"/>
  <c r="D50" i="40"/>
  <c r="D57" i="40"/>
  <c r="D72" i="40" s="1" a="1"/>
  <c r="D72" i="40" s="1"/>
  <c r="F59" i="40" a="1"/>
  <c r="F59" i="40" s="1"/>
  <c r="E72" i="40" a="1"/>
  <c r="E72" i="40" s="1"/>
  <c r="B6" i="40" a="1"/>
  <c r="B6" i="40" s="1"/>
  <c r="B12" i="40" a="1"/>
  <c r="B12" i="40" s="1"/>
  <c r="B24" i="40" a="1"/>
  <c r="B24" i="40" s="1"/>
  <c r="B28" i="40" a="1"/>
  <c r="B28" i="40" s="1"/>
  <c r="B31" i="40" a="1"/>
  <c r="B31" i="40" s="1"/>
  <c r="C42" i="40" a="1"/>
  <c r="C42" i="40" s="1"/>
  <c r="G42" i="40" a="1"/>
  <c r="G42" i="40" s="1"/>
  <c r="F43" i="40" a="1"/>
  <c r="F43" i="40" s="1"/>
  <c r="E44" i="40" a="1"/>
  <c r="E44" i="40" s="1"/>
  <c r="D45" i="40" a="1"/>
  <c r="D45" i="40" s="1"/>
  <c r="E50" i="40"/>
  <c r="E51" i="40" s="1"/>
  <c r="E53" i="40" s="1"/>
  <c r="C52" i="40" a="1"/>
  <c r="C52" i="40" s="1"/>
  <c r="G52" i="40" a="1"/>
  <c r="G52" i="40" s="1"/>
  <c r="E55" i="40" a="1"/>
  <c r="E55" i="40" s="1"/>
  <c r="E57" i="40"/>
  <c r="E59" i="40" s="1" a="1"/>
  <c r="E59" i="40" s="1"/>
  <c r="F62" i="40" a="1"/>
  <c r="F62" i="40" s="1"/>
  <c r="E67" i="40" a="1"/>
  <c r="E67" i="40" s="1"/>
  <c r="D68" i="40" a="1"/>
  <c r="D68" i="40" s="1"/>
  <c r="F71" i="40" a="1"/>
  <c r="F71" i="40" s="1"/>
  <c r="D78" i="40" a="1"/>
  <c r="D78" i="40" s="1"/>
  <c r="B86" i="40" a="1"/>
  <c r="B86" i="40" s="1"/>
  <c r="F87" i="40" a="1"/>
  <c r="F87" i="40" s="1"/>
  <c r="B91" i="40" a="1"/>
  <c r="B91" i="40" s="1"/>
  <c r="B17" i="40" a="1"/>
  <c r="B17" i="40" s="1"/>
  <c r="F37" i="40" a="1"/>
  <c r="F37" i="40" s="1"/>
  <c r="D39" i="40" a="1"/>
  <c r="D39" i="40" s="1"/>
  <c r="D66" i="40" s="1"/>
  <c r="C40" i="40" a="1"/>
  <c r="C40" i="40" s="1"/>
  <c r="G40" i="40" a="1"/>
  <c r="G40" i="40" s="1"/>
  <c r="E47" i="40" a="1"/>
  <c r="E47" i="40" s="1"/>
  <c r="C59" i="40" a="1"/>
  <c r="C59" i="40" s="1"/>
  <c r="B21" i="40" a="1"/>
  <c r="B21" i="40" s="1"/>
  <c r="E38" i="40" a="1"/>
  <c r="E38" i="40" s="1"/>
  <c r="G59" i="40" a="1"/>
  <c r="G59" i="40" s="1"/>
  <c r="B3" i="40" a="1"/>
  <c r="B3" i="40" s="1"/>
  <c r="B7" i="40" a="1"/>
  <c r="B7" i="40" s="1"/>
  <c r="B10" i="40" a="1"/>
  <c r="B10" i="40" s="1"/>
  <c r="B14" i="40" a="1"/>
  <c r="B14" i="40" s="1"/>
  <c r="B29" i="40" a="1"/>
  <c r="B29" i="40" s="1"/>
  <c r="D42" i="40" a="1"/>
  <c r="D42" i="40" s="1"/>
  <c r="D46" i="40" s="1"/>
  <c r="C43" i="40" a="1"/>
  <c r="C43" i="40" s="1"/>
  <c r="G43" i="40" a="1"/>
  <c r="G43" i="40" s="1"/>
  <c r="F44" i="40" a="1"/>
  <c r="F44" i="40" s="1"/>
  <c r="E45" i="40" a="1"/>
  <c r="E45" i="40" s="1"/>
  <c r="D52" i="40" a="1"/>
  <c r="D52" i="40" s="1"/>
  <c r="F55" i="40" a="1"/>
  <c r="F55" i="40" s="1"/>
  <c r="F64" i="40" a="1"/>
  <c r="F64" i="40" s="1"/>
  <c r="F67" i="40" a="1"/>
  <c r="F67" i="40" s="1"/>
  <c r="E78" i="40" a="1"/>
  <c r="E78" i="40" s="1"/>
  <c r="C87" i="40" a="1"/>
  <c r="C87" i="40" s="1"/>
  <c r="B88" i="40" a="1"/>
  <c r="B88" i="40" s="1"/>
  <c r="B18" i="40" a="1"/>
  <c r="B18" i="40" s="1"/>
  <c r="B22" i="40" a="1"/>
  <c r="B22" i="40" s="1"/>
  <c r="B26" i="40" a="1"/>
  <c r="B26" i="40" s="1"/>
  <c r="B32" i="40" a="1"/>
  <c r="B32" i="40" s="1"/>
  <c r="C37" i="40" a="1"/>
  <c r="C37" i="40" s="1"/>
  <c r="G37" i="40" a="1"/>
  <c r="G37" i="40" s="1"/>
  <c r="G41" i="40" s="1"/>
  <c r="F38" i="40" a="1"/>
  <c r="F38" i="40" s="1"/>
  <c r="E39" i="40" a="1"/>
  <c r="E39" i="40" s="1"/>
  <c r="E66" i="40" s="1"/>
  <c r="D40" i="40" a="1"/>
  <c r="D40" i="40" s="1"/>
  <c r="F47" i="40" a="1"/>
  <c r="F47" i="40" s="1"/>
  <c r="F49" i="40" s="1"/>
  <c r="E48" i="40" a="1"/>
  <c r="E48" i="40" s="1"/>
  <c r="G60" i="40" a="1"/>
  <c r="G60" i="40" s="1"/>
  <c r="C72" i="40" a="1"/>
  <c r="C72" i="40" s="1"/>
  <c r="G72" i="40" a="1"/>
  <c r="G72" i="40" s="1"/>
  <c r="B92" i="40" a="1"/>
  <c r="B92" i="40" s="1"/>
  <c r="B11" i="40" a="1"/>
  <c r="B11" i="40" s="1"/>
  <c r="B15" i="40" a="1"/>
  <c r="B15" i="40" s="1"/>
  <c r="E42" i="40" a="1"/>
  <c r="E42" i="40" s="1"/>
  <c r="D43" i="40" a="1"/>
  <c r="D43" i="40" s="1"/>
  <c r="C44" i="40" a="1"/>
  <c r="C44" i="40" s="1"/>
  <c r="G44" i="40" a="1"/>
  <c r="G44" i="40" s="1"/>
  <c r="C55" i="40" a="1"/>
  <c r="C55" i="40" s="1"/>
  <c r="C71" i="40" s="1" a="1"/>
  <c r="C71" i="40" s="1"/>
  <c r="G55" i="40" a="1"/>
  <c r="G55" i="40" s="1"/>
  <c r="G71" i="40" s="1"/>
  <c r="B77" i="40" a="1"/>
  <c r="B77" i="40" s="1"/>
  <c r="F78" i="40" a="1"/>
  <c r="F78" i="40" s="1"/>
  <c r="D87" i="40" a="1"/>
  <c r="D87" i="40" s="1"/>
  <c r="B89" i="40" a="1"/>
  <c r="B89" i="40" s="1"/>
  <c r="B4" i="40" a="1"/>
  <c r="B4" i="40" s="1"/>
  <c r="B19" i="40" a="1"/>
  <c r="B19" i="40" s="1"/>
  <c r="B23" i="40" a="1"/>
  <c r="B23" i="40" s="1"/>
  <c r="B27" i="40" a="1"/>
  <c r="B27" i="40" s="1"/>
  <c r="D37" i="40" a="1"/>
  <c r="D37" i="40" s="1"/>
  <c r="C38" i="40" a="1"/>
  <c r="C38" i="40" s="1"/>
  <c r="G38" i="40" a="1"/>
  <c r="G38" i="40" s="1"/>
  <c r="F39" i="40" a="1"/>
  <c r="F39" i="40" s="1"/>
  <c r="F66" i="40" s="1"/>
  <c r="E40" i="40" a="1"/>
  <c r="E40" i="40" s="1"/>
  <c r="C47" i="40" a="1"/>
  <c r="C47" i="40" s="1"/>
  <c r="C49" i="40" s="1"/>
  <c r="G47" i="40" a="1"/>
  <c r="G47" i="40" s="1"/>
  <c r="G49" i="40" s="1"/>
  <c r="F48" i="40" a="1"/>
  <c r="F48" i="40" s="1"/>
  <c r="D60" i="40" a="1"/>
  <c r="D60" i="40" s="1"/>
  <c r="D63" i="40" a="1"/>
  <c r="D63" i="40" s="1"/>
  <c r="G62" i="39"/>
  <c r="P89" i="39"/>
  <c r="C51" i="39"/>
  <c r="E59" i="39" a="1"/>
  <c r="E59" i="39" s="1"/>
  <c r="D67" i="39" a="1"/>
  <c r="D67" i="39" s="1"/>
  <c r="D64" i="39" a="1"/>
  <c r="D64" i="39" s="1"/>
  <c r="E37" i="39" a="1"/>
  <c r="E37" i="39" s="1"/>
  <c r="D38" i="39" a="1"/>
  <c r="D38" i="39" s="1"/>
  <c r="C39" i="39" a="1"/>
  <c r="C39" i="39" s="1"/>
  <c r="C66" i="39" s="1"/>
  <c r="G39" i="39" a="1"/>
  <c r="G39" i="39" s="1"/>
  <c r="G66" i="39" s="1"/>
  <c r="F40" i="39" a="1"/>
  <c r="F40" i="39" s="1"/>
  <c r="D47" i="39" a="1"/>
  <c r="D47" i="39" s="1"/>
  <c r="C48" i="39" a="1"/>
  <c r="C48" i="39" s="1"/>
  <c r="G48" i="39" a="1"/>
  <c r="G48" i="39" s="1"/>
  <c r="D50" i="39"/>
  <c r="F59" i="39" a="1"/>
  <c r="F59" i="39" s="1"/>
  <c r="E60" i="39" a="1"/>
  <c r="E60" i="39" s="1"/>
  <c r="E63" i="39" a="1"/>
  <c r="E63" i="39" s="1"/>
  <c r="E69" i="39" s="1"/>
  <c r="E72" i="39" a="1"/>
  <c r="E72" i="39" s="1"/>
  <c r="F80" i="39"/>
  <c r="C42" i="39" a="1"/>
  <c r="C42" i="39" s="1"/>
  <c r="C46" i="39" s="1"/>
  <c r="G42" i="39" a="1"/>
  <c r="G42" i="39" s="1"/>
  <c r="G46" i="39" s="1"/>
  <c r="F43" i="39" a="1"/>
  <c r="F43" i="39" s="1"/>
  <c r="F46" i="39" s="1"/>
  <c r="E44" i="39" a="1"/>
  <c r="E44" i="39" s="1"/>
  <c r="D45" i="39" a="1"/>
  <c r="D45" i="39" s="1"/>
  <c r="E50" i="39"/>
  <c r="E51" i="39" s="1"/>
  <c r="C52" i="39" a="1"/>
  <c r="C52" i="39" s="1"/>
  <c r="G52" i="39" a="1"/>
  <c r="G52" i="39" s="1"/>
  <c r="E55" i="39" a="1"/>
  <c r="E55" i="39" s="1"/>
  <c r="F62" i="39" a="1"/>
  <c r="F62" i="39" s="1"/>
  <c r="E64" i="39" a="1"/>
  <c r="E64" i="39" s="1"/>
  <c r="D65" i="39" a="1"/>
  <c r="D65" i="39" s="1"/>
  <c r="E67" i="39" a="1"/>
  <c r="E67" i="39" s="1"/>
  <c r="D68" i="39" a="1"/>
  <c r="D68" i="39" s="1"/>
  <c r="F71" i="39" a="1"/>
  <c r="F71" i="39" s="1"/>
  <c r="D78" i="39" a="1"/>
  <c r="D78" i="39" s="1"/>
  <c r="B86" i="39" a="1"/>
  <c r="B86" i="39" s="1"/>
  <c r="F87" i="39" a="1"/>
  <c r="F87" i="39" s="1"/>
  <c r="B91" i="39" a="1"/>
  <c r="B91" i="39" s="1"/>
  <c r="B17" i="39" a="1"/>
  <c r="B17" i="39" s="1"/>
  <c r="B21" i="39" a="1"/>
  <c r="B21" i="39" s="1"/>
  <c r="F37" i="39" a="1"/>
  <c r="F37" i="39" s="1"/>
  <c r="F41" i="39" s="1"/>
  <c r="E38" i="39" a="1"/>
  <c r="E38" i="39" s="1"/>
  <c r="D39" i="39" a="1"/>
  <c r="D39" i="39" s="1"/>
  <c r="D66" i="39" s="1"/>
  <c r="C40" i="39" a="1"/>
  <c r="C40" i="39" s="1"/>
  <c r="G40" i="39" a="1"/>
  <c r="G40" i="39" s="1"/>
  <c r="E47" i="39" a="1"/>
  <c r="E47" i="39" s="1"/>
  <c r="D48" i="39" a="1"/>
  <c r="D48" i="39" s="1"/>
  <c r="F50" i="39"/>
  <c r="C59" i="39" a="1"/>
  <c r="C59" i="39" s="1"/>
  <c r="G59" i="39" a="1"/>
  <c r="G59" i="39" s="1"/>
  <c r="F60" i="39" a="1"/>
  <c r="F60" i="39" s="1"/>
  <c r="F63" i="39" a="1"/>
  <c r="F63" i="39" s="1"/>
  <c r="F72" i="39" a="1"/>
  <c r="F72" i="39" s="1"/>
  <c r="D42" i="39" a="1"/>
  <c r="D42" i="39" s="1"/>
  <c r="C43" i="39" a="1"/>
  <c r="C43" i="39" s="1"/>
  <c r="G43" i="39" a="1"/>
  <c r="G43" i="39" s="1"/>
  <c r="F44" i="39" a="1"/>
  <c r="F44" i="39" s="1"/>
  <c r="E45" i="39" a="1"/>
  <c r="E45" i="39" s="1"/>
  <c r="D52" i="39" a="1"/>
  <c r="D52" i="39" s="1"/>
  <c r="F55" i="39" a="1"/>
  <c r="F55" i="39" s="1"/>
  <c r="F64" i="39" a="1"/>
  <c r="F64" i="39" s="1"/>
  <c r="E65" i="39" a="1"/>
  <c r="E65" i="39" s="1"/>
  <c r="F67" i="39" a="1"/>
  <c r="F67" i="39" s="1"/>
  <c r="E68" i="39" a="1"/>
  <c r="E68" i="39" s="1"/>
  <c r="E78" i="39" a="1"/>
  <c r="E78" i="39" s="1"/>
  <c r="C87" i="39" a="1"/>
  <c r="C87" i="39" s="1"/>
  <c r="B88" i="39" a="1"/>
  <c r="B88" i="39" s="1"/>
  <c r="B18" i="39" a="1"/>
  <c r="B18" i="39" s="1"/>
  <c r="B22" i="39" a="1"/>
  <c r="B22" i="39" s="1"/>
  <c r="B26" i="39" a="1"/>
  <c r="B26" i="39" s="1"/>
  <c r="B32" i="39" a="1"/>
  <c r="B32" i="39" s="1"/>
  <c r="C37" i="39" a="1"/>
  <c r="C37" i="39" s="1"/>
  <c r="G37" i="39" a="1"/>
  <c r="G37" i="39" s="1"/>
  <c r="G41" i="39" s="1"/>
  <c r="F38" i="39" a="1"/>
  <c r="F38" i="39" s="1"/>
  <c r="E39" i="39" a="1"/>
  <c r="E39" i="39" s="1"/>
  <c r="E66" i="39" s="1"/>
  <c r="D40" i="39" a="1"/>
  <c r="D40" i="39" s="1"/>
  <c r="F47" i="39" a="1"/>
  <c r="F47" i="39" s="1"/>
  <c r="E48" i="39" a="1"/>
  <c r="E48" i="39" s="1"/>
  <c r="D59" i="39" a="1"/>
  <c r="D59" i="39" s="1"/>
  <c r="C60" i="39" a="1"/>
  <c r="C60" i="39" s="1"/>
  <c r="G60" i="39" a="1"/>
  <c r="G60" i="39" s="1"/>
  <c r="C72" i="39" a="1"/>
  <c r="C72" i="39" s="1"/>
  <c r="G72" i="39" a="1"/>
  <c r="G72" i="39" s="1"/>
  <c r="B92" i="39" a="1"/>
  <c r="B92" i="39" s="1"/>
  <c r="E42" i="39" a="1"/>
  <c r="E42" i="39" s="1"/>
  <c r="E46" i="39" s="1"/>
  <c r="D43" i="39" a="1"/>
  <c r="D43" i="39" s="1"/>
  <c r="C44" i="39" a="1"/>
  <c r="C44" i="39" s="1"/>
  <c r="G44" i="39" a="1"/>
  <c r="G44" i="39" s="1"/>
  <c r="F45" i="39" a="1"/>
  <c r="F45" i="39" s="1"/>
  <c r="E52" i="39" a="1"/>
  <c r="E52" i="39" s="1"/>
  <c r="C55" i="39" a="1"/>
  <c r="C55" i="39" s="1"/>
  <c r="C71" i="39" s="1" a="1"/>
  <c r="C71" i="39" s="1"/>
  <c r="G55" i="39" a="1"/>
  <c r="G55" i="39" s="1"/>
  <c r="G71" i="39" s="1"/>
  <c r="D62" i="39" a="1"/>
  <c r="D62" i="39" s="1"/>
  <c r="C64" i="39" a="1"/>
  <c r="C64" i="39" s="1"/>
  <c r="G64" i="39" a="1"/>
  <c r="G64" i="39" s="1"/>
  <c r="F65" i="39" a="1"/>
  <c r="F65" i="39" s="1"/>
  <c r="C67" i="39" a="1"/>
  <c r="C67" i="39" s="1"/>
  <c r="C69" i="39" s="1"/>
  <c r="G67" i="39" a="1"/>
  <c r="G67" i="39" s="1"/>
  <c r="D71" i="39" a="1"/>
  <c r="D71" i="39" s="1"/>
  <c r="B77" i="39" a="1"/>
  <c r="B77" i="39" s="1"/>
  <c r="F78" i="39" a="1"/>
  <c r="F78" i="39" s="1"/>
  <c r="D87" i="39" a="1"/>
  <c r="D87" i="39" s="1"/>
  <c r="B89" i="39" a="1"/>
  <c r="B89" i="39" s="1"/>
  <c r="B19" i="39" a="1"/>
  <c r="B19" i="39" s="1"/>
  <c r="B23" i="39" a="1"/>
  <c r="B23" i="39" s="1"/>
  <c r="B27" i="39" a="1"/>
  <c r="B27" i="39" s="1"/>
  <c r="D37" i="39" a="1"/>
  <c r="D37" i="39" s="1"/>
  <c r="C38" i="39" a="1"/>
  <c r="C38" i="39" s="1"/>
  <c r="G38" i="39" a="1"/>
  <c r="G38" i="39" s="1"/>
  <c r="F39" i="39" a="1"/>
  <c r="F39" i="39" s="1"/>
  <c r="F66" i="39" s="1"/>
  <c r="E40" i="39" a="1"/>
  <c r="E40" i="39" s="1"/>
  <c r="C47" i="39" a="1"/>
  <c r="C47" i="39" s="1"/>
  <c r="C49" i="39" s="1"/>
  <c r="G47" i="39" a="1"/>
  <c r="G47" i="39" s="1"/>
  <c r="G49" i="39" s="1"/>
  <c r="F48" i="39" a="1"/>
  <c r="F48" i="39" s="1"/>
  <c r="D60" i="39" a="1"/>
  <c r="D60" i="39" s="1"/>
  <c r="D63" i="39" a="1"/>
  <c r="D63" i="39" s="1"/>
  <c r="G62" i="38"/>
  <c r="C88" i="38"/>
  <c r="L88" i="38"/>
  <c r="D59" i="38" a="1"/>
  <c r="D59" i="38" s="1"/>
  <c r="F59" i="38" a="1"/>
  <c r="F59" i="38" s="1"/>
  <c r="D49" i="38"/>
  <c r="C42" i="38" a="1"/>
  <c r="C42" i="38" s="1"/>
  <c r="F43" i="38" a="1"/>
  <c r="F43" i="38" s="1"/>
  <c r="G52" i="38" a="1"/>
  <c r="G52" i="38" s="1"/>
  <c r="F62" i="38" a="1"/>
  <c r="F62" i="38" s="1"/>
  <c r="B17" i="38" a="1"/>
  <c r="B17" i="38" s="1"/>
  <c r="B21" i="38" a="1"/>
  <c r="B21" i="38" s="1"/>
  <c r="F37" i="38" a="1"/>
  <c r="F37" i="38" s="1"/>
  <c r="E38" i="38" a="1"/>
  <c r="E38" i="38" s="1"/>
  <c r="E41" i="38" s="1"/>
  <c r="E61" i="38" s="1"/>
  <c r="D39" i="38" a="1"/>
  <c r="D39" i="38" s="1"/>
  <c r="D66" i="38" s="1"/>
  <c r="C40" i="38" a="1"/>
  <c r="C40" i="38" s="1"/>
  <c r="G40" i="38" a="1"/>
  <c r="G40" i="38" s="1"/>
  <c r="E47" i="38" a="1"/>
  <c r="E47" i="38" s="1"/>
  <c r="E49" i="38" s="1"/>
  <c r="D48" i="38" a="1"/>
  <c r="D48" i="38" s="1"/>
  <c r="F50" i="38"/>
  <c r="C59" i="38" a="1"/>
  <c r="C59" i="38" s="1"/>
  <c r="G59" i="38" a="1"/>
  <c r="G59" i="38" s="1"/>
  <c r="F60" i="38" a="1"/>
  <c r="F60" i="38" s="1"/>
  <c r="F63" i="38" a="1"/>
  <c r="F63" i="38" s="1"/>
  <c r="F72" i="38" a="1"/>
  <c r="F72" i="38" s="1"/>
  <c r="E50" i="38"/>
  <c r="E51" i="38" s="1"/>
  <c r="D42" i="38" a="1"/>
  <c r="D42" i="38" s="1"/>
  <c r="C43" i="38" a="1"/>
  <c r="C43" i="38" s="1"/>
  <c r="G43" i="38" a="1"/>
  <c r="G43" i="38" s="1"/>
  <c r="F44" i="38" a="1"/>
  <c r="F44" i="38" s="1"/>
  <c r="F46" i="38" s="1"/>
  <c r="E45" i="38" a="1"/>
  <c r="E45" i="38" s="1"/>
  <c r="G50" i="38"/>
  <c r="D52" i="38" a="1"/>
  <c r="D52" i="38" s="1"/>
  <c r="F55" i="38" a="1"/>
  <c r="F55" i="38" s="1"/>
  <c r="F64" i="38" a="1"/>
  <c r="F64" i="38" s="1"/>
  <c r="E65" i="38" a="1"/>
  <c r="E65" i="38" s="1"/>
  <c r="F67" i="38" a="1"/>
  <c r="F67" i="38" s="1"/>
  <c r="E68" i="38" a="1"/>
  <c r="E68" i="38" s="1"/>
  <c r="E78" i="38" a="1"/>
  <c r="E78" i="38" s="1"/>
  <c r="C87" i="38" a="1"/>
  <c r="C87" i="38" s="1"/>
  <c r="B88" i="38" a="1"/>
  <c r="B88" i="38" s="1"/>
  <c r="E44" i="38" a="1"/>
  <c r="E44" i="38" s="1"/>
  <c r="C52" i="38" a="1"/>
  <c r="C52" i="38" s="1"/>
  <c r="E67" i="38" a="1"/>
  <c r="E67" i="38" s="1"/>
  <c r="C37" i="38" a="1"/>
  <c r="C37" i="38" s="1"/>
  <c r="G37" i="38" a="1"/>
  <c r="G37" i="38" s="1"/>
  <c r="G41" i="38" s="1"/>
  <c r="F38" i="38" a="1"/>
  <c r="F38" i="38" s="1"/>
  <c r="E39" i="38" a="1"/>
  <c r="E39" i="38" s="1"/>
  <c r="E66" i="38" s="1"/>
  <c r="D40" i="38" a="1"/>
  <c r="D40" i="38" s="1"/>
  <c r="F47" i="38" a="1"/>
  <c r="F47" i="38" s="1"/>
  <c r="F49" i="38" s="1"/>
  <c r="E48" i="38" a="1"/>
  <c r="E48" i="38" s="1"/>
  <c r="C60" i="38" a="1"/>
  <c r="C60" i="38" s="1"/>
  <c r="G60" i="38" a="1"/>
  <c r="G60" i="38" s="1"/>
  <c r="C72" i="38" a="1"/>
  <c r="C72" i="38" s="1"/>
  <c r="G72" i="38" a="1"/>
  <c r="G72" i="38" s="1"/>
  <c r="P88" i="38"/>
  <c r="B92" i="38" a="1"/>
  <c r="B92" i="38" s="1"/>
  <c r="G42" i="38" a="1"/>
  <c r="G42" i="38" s="1"/>
  <c r="E55" i="38" a="1"/>
  <c r="E55" i="38" s="1"/>
  <c r="D65" i="38" a="1"/>
  <c r="D65" i="38" s="1"/>
  <c r="D68" i="38" a="1"/>
  <c r="D68" i="38" s="1"/>
  <c r="F71" i="38" a="1"/>
  <c r="F71" i="38" s="1"/>
  <c r="E42" i="38" a="1"/>
  <c r="E42" i="38" s="1"/>
  <c r="D43" i="38" a="1"/>
  <c r="D43" i="38" s="1"/>
  <c r="C44" i="38" a="1"/>
  <c r="C44" i="38" s="1"/>
  <c r="G44" i="38" a="1"/>
  <c r="G44" i="38" s="1"/>
  <c r="F45" i="38" a="1"/>
  <c r="F45" i="38" s="1"/>
  <c r="E52" i="38" a="1"/>
  <c r="E52" i="38" s="1"/>
  <c r="C55" i="38" a="1"/>
  <c r="C55" i="38" s="1"/>
  <c r="C71" i="38" s="1" a="1"/>
  <c r="C71" i="38" s="1"/>
  <c r="G55" i="38" a="1"/>
  <c r="G55" i="38" s="1"/>
  <c r="G71" i="38" s="1"/>
  <c r="D62" i="38" a="1"/>
  <c r="D62" i="38" s="1"/>
  <c r="C64" i="38" a="1"/>
  <c r="C64" i="38" s="1"/>
  <c r="C69" i="38" s="1"/>
  <c r="G64" i="38" a="1"/>
  <c r="G64" i="38" s="1"/>
  <c r="F65" i="38" a="1"/>
  <c r="F65" i="38" s="1"/>
  <c r="C67" i="38" a="1"/>
  <c r="C67" i="38" s="1"/>
  <c r="G67" i="38" a="1"/>
  <c r="G67" i="38" s="1"/>
  <c r="D71" i="38" a="1"/>
  <c r="D71" i="38" s="1"/>
  <c r="B77" i="38" a="1"/>
  <c r="B77" i="38" s="1"/>
  <c r="F78" i="38" a="1"/>
  <c r="F78" i="38" s="1"/>
  <c r="D87" i="38" a="1"/>
  <c r="D87" i="38" s="1"/>
  <c r="B89" i="38" a="1"/>
  <c r="B89" i="38" s="1"/>
  <c r="D45" i="38" a="1"/>
  <c r="D45" i="38" s="1"/>
  <c r="E64" i="38" a="1"/>
  <c r="E64" i="38" s="1"/>
  <c r="E69" i="38" s="1"/>
  <c r="B23" i="38" a="1"/>
  <c r="B23" i="38" s="1"/>
  <c r="B27" i="38" a="1"/>
  <c r="B27" i="38" s="1"/>
  <c r="D37" i="38" a="1"/>
  <c r="D37" i="38" s="1"/>
  <c r="D41" i="38" s="1"/>
  <c r="C38" i="38" a="1"/>
  <c r="C38" i="38" s="1"/>
  <c r="G38" i="38" a="1"/>
  <c r="G38" i="38" s="1"/>
  <c r="F39" i="38" a="1"/>
  <c r="F39" i="38" s="1"/>
  <c r="F66" i="38" s="1"/>
  <c r="E40" i="38" a="1"/>
  <c r="E40" i="38" s="1"/>
  <c r="C47" i="38" a="1"/>
  <c r="C47" i="38" s="1"/>
  <c r="C49" i="38" s="1"/>
  <c r="G47" i="38" a="1"/>
  <c r="G47" i="38" s="1"/>
  <c r="G49" i="38" s="1"/>
  <c r="F48" i="38" a="1"/>
  <c r="F48" i="38" s="1"/>
  <c r="D60" i="38" a="1"/>
  <c r="D60" i="38" s="1"/>
  <c r="D61" i="38" s="1"/>
  <c r="D63" i="38" a="1"/>
  <c r="D63" i="38" s="1"/>
  <c r="G62" i="37"/>
  <c r="P89" i="37"/>
  <c r="B20" i="37" a="1"/>
  <c r="B20" i="37" s="1"/>
  <c r="E37" i="37" a="1"/>
  <c r="E37" i="37" s="1"/>
  <c r="D38" i="37" a="1"/>
  <c r="D38" i="37" s="1"/>
  <c r="C39" i="37" a="1"/>
  <c r="C39" i="37" s="1"/>
  <c r="C66" i="37" s="1"/>
  <c r="G39" i="37" a="1"/>
  <c r="G39" i="37" s="1"/>
  <c r="G66" i="37" s="1"/>
  <c r="F40" i="37" a="1"/>
  <c r="F40" i="37" s="1"/>
  <c r="D47" i="37" a="1"/>
  <c r="D47" i="37" s="1"/>
  <c r="D49" i="37" s="1"/>
  <c r="C48" i="37" a="1"/>
  <c r="C48" i="37" s="1"/>
  <c r="G48" i="37" a="1"/>
  <c r="G48" i="37" s="1"/>
  <c r="D50" i="37"/>
  <c r="D57" i="37"/>
  <c r="D71" i="37" s="1" a="1"/>
  <c r="D71" i="37" s="1"/>
  <c r="F59" i="37" a="1"/>
  <c r="F59" i="37" s="1"/>
  <c r="F80" i="37"/>
  <c r="B6" i="37" a="1"/>
  <c r="B6" i="37" s="1"/>
  <c r="B12" i="37" a="1"/>
  <c r="B12" i="37" s="1"/>
  <c r="B24" i="37" a="1"/>
  <c r="B24" i="37" s="1"/>
  <c r="B28" i="37" a="1"/>
  <c r="B28" i="37" s="1"/>
  <c r="B31" i="37" a="1"/>
  <c r="B31" i="37" s="1"/>
  <c r="C42" i="37" a="1"/>
  <c r="C42" i="37" s="1"/>
  <c r="G42" i="37" a="1"/>
  <c r="G42" i="37" s="1"/>
  <c r="F43" i="37" a="1"/>
  <c r="F43" i="37" s="1"/>
  <c r="F46" i="37" s="1"/>
  <c r="E44" i="37" a="1"/>
  <c r="E44" i="37" s="1"/>
  <c r="D45" i="37" a="1"/>
  <c r="D45" i="37" s="1"/>
  <c r="E50" i="37"/>
  <c r="C52" i="37" a="1"/>
  <c r="C52" i="37" s="1"/>
  <c r="G52" i="37" a="1"/>
  <c r="G52" i="37" s="1"/>
  <c r="E55" i="37" a="1"/>
  <c r="E55" i="37" s="1"/>
  <c r="E57" i="37"/>
  <c r="E64" i="37" s="1" a="1"/>
  <c r="E64" i="37" s="1"/>
  <c r="F62" i="37" a="1"/>
  <c r="F62" i="37" s="1"/>
  <c r="D65" i="37" a="1"/>
  <c r="D65" i="37" s="1"/>
  <c r="E67" i="37" a="1"/>
  <c r="E67" i="37" s="1"/>
  <c r="D68" i="37" a="1"/>
  <c r="D68" i="37" s="1"/>
  <c r="F71" i="37" a="1"/>
  <c r="F71" i="37" s="1"/>
  <c r="D78" i="37" a="1"/>
  <c r="D78" i="37" s="1"/>
  <c r="B86" i="37" a="1"/>
  <c r="B86" i="37" s="1"/>
  <c r="F87" i="37" a="1"/>
  <c r="F87" i="37" s="1"/>
  <c r="B91" i="37" a="1"/>
  <c r="B91" i="37" s="1"/>
  <c r="B21" i="37" a="1"/>
  <c r="B21" i="37" s="1"/>
  <c r="F37" i="37" a="1"/>
  <c r="F37" i="37" s="1"/>
  <c r="E38" i="37" a="1"/>
  <c r="E38" i="37" s="1"/>
  <c r="D39" i="37" a="1"/>
  <c r="D39" i="37" s="1"/>
  <c r="D66" i="37" s="1"/>
  <c r="C40" i="37" a="1"/>
  <c r="C40" i="37" s="1"/>
  <c r="G40" i="37" a="1"/>
  <c r="G40" i="37" s="1"/>
  <c r="E47" i="37" a="1"/>
  <c r="E47" i="37" s="1"/>
  <c r="C59" i="37" a="1"/>
  <c r="C59" i="37" s="1"/>
  <c r="G59" i="37" a="1"/>
  <c r="G59" i="37" s="1"/>
  <c r="B3" i="37" a="1"/>
  <c r="B3" i="37" s="1"/>
  <c r="B7" i="37" a="1"/>
  <c r="B7" i="37" s="1"/>
  <c r="B10" i="37" a="1"/>
  <c r="B10" i="37" s="1"/>
  <c r="B14" i="37" a="1"/>
  <c r="B14" i="37" s="1"/>
  <c r="B29" i="37" a="1"/>
  <c r="B29" i="37" s="1"/>
  <c r="D42" i="37" a="1"/>
  <c r="D42" i="37" s="1"/>
  <c r="D46" i="37" s="1"/>
  <c r="C43" i="37" a="1"/>
  <c r="C43" i="37" s="1"/>
  <c r="G43" i="37" a="1"/>
  <c r="G43" i="37" s="1"/>
  <c r="F44" i="37" a="1"/>
  <c r="F44" i="37" s="1"/>
  <c r="E45" i="37" a="1"/>
  <c r="E45" i="37" s="1"/>
  <c r="D52" i="37" a="1"/>
  <c r="D52" i="37" s="1"/>
  <c r="F55" i="37" a="1"/>
  <c r="F55" i="37" s="1"/>
  <c r="F64" i="37" a="1"/>
  <c r="F64" i="37" s="1"/>
  <c r="E65" i="37" a="1"/>
  <c r="E65" i="37" s="1"/>
  <c r="F67" i="37" a="1"/>
  <c r="F67" i="37" s="1"/>
  <c r="E68" i="37" a="1"/>
  <c r="E68" i="37" s="1"/>
  <c r="E78" i="37" a="1"/>
  <c r="E78" i="37" s="1"/>
  <c r="C87" i="37" a="1"/>
  <c r="C87" i="37" s="1"/>
  <c r="B88" i="37" a="1"/>
  <c r="B88" i="37" s="1"/>
  <c r="B18" i="37" a="1"/>
  <c r="B18" i="37" s="1"/>
  <c r="B22" i="37" a="1"/>
  <c r="B22" i="37" s="1"/>
  <c r="B26" i="37" a="1"/>
  <c r="B26" i="37" s="1"/>
  <c r="B32" i="37" a="1"/>
  <c r="B32" i="37" s="1"/>
  <c r="C37" i="37" a="1"/>
  <c r="C37" i="37" s="1"/>
  <c r="G37" i="37" a="1"/>
  <c r="G37" i="37" s="1"/>
  <c r="F38" i="37" a="1"/>
  <c r="F38" i="37" s="1"/>
  <c r="E39" i="37" a="1"/>
  <c r="E39" i="37" s="1"/>
  <c r="E66" i="37" s="1"/>
  <c r="D40" i="37" a="1"/>
  <c r="D40" i="37" s="1"/>
  <c r="F47" i="37" a="1"/>
  <c r="F47" i="37" s="1"/>
  <c r="F49" i="37" s="1"/>
  <c r="E48" i="37" a="1"/>
  <c r="E48" i="37" s="1"/>
  <c r="D59" i="37" a="1"/>
  <c r="D59" i="37" s="1"/>
  <c r="C60" i="37" a="1"/>
  <c r="C60" i="37" s="1"/>
  <c r="G60" i="37" a="1"/>
  <c r="G60" i="37" s="1"/>
  <c r="C72" i="37" a="1"/>
  <c r="C72" i="37" s="1"/>
  <c r="G72" i="37" a="1"/>
  <c r="G72" i="37" s="1"/>
  <c r="B92" i="37" a="1"/>
  <c r="B92" i="37" s="1"/>
  <c r="B4" i="37" a="1"/>
  <c r="B4" i="37" s="1"/>
  <c r="B8" i="37" a="1"/>
  <c r="B8" i="37" s="1"/>
  <c r="B11" i="37" a="1"/>
  <c r="B11" i="37" s="1"/>
  <c r="B15" i="37" a="1"/>
  <c r="B15" i="37" s="1"/>
  <c r="E42" i="37" a="1"/>
  <c r="E42" i="37" s="1"/>
  <c r="E46" i="37" s="1"/>
  <c r="D43" i="37" a="1"/>
  <c r="D43" i="37" s="1"/>
  <c r="C44" i="37" a="1"/>
  <c r="C44" i="37" s="1"/>
  <c r="G44" i="37" a="1"/>
  <c r="G44" i="37" s="1"/>
  <c r="F45" i="37" a="1"/>
  <c r="F45" i="37" s="1"/>
  <c r="E52" i="37" a="1"/>
  <c r="E52" i="37" s="1"/>
  <c r="C55" i="37" a="1"/>
  <c r="C55" i="37" s="1"/>
  <c r="C71" i="37" s="1" a="1"/>
  <c r="C71" i="37" s="1"/>
  <c r="G55" i="37" a="1"/>
  <c r="G55" i="37" s="1"/>
  <c r="G71" i="37" s="1"/>
  <c r="D62" i="37" a="1"/>
  <c r="D62" i="37" s="1"/>
  <c r="C64" i="37" a="1"/>
  <c r="C64" i="37" s="1"/>
  <c r="C69" i="37" s="1"/>
  <c r="G64" i="37" a="1"/>
  <c r="G64" i="37" s="1"/>
  <c r="F65" i="37" a="1"/>
  <c r="F65" i="37" s="1"/>
  <c r="C67" i="37" a="1"/>
  <c r="C67" i="37" s="1"/>
  <c r="G67" i="37" a="1"/>
  <c r="G67" i="37" s="1"/>
  <c r="B77" i="37" a="1"/>
  <c r="B77" i="37" s="1"/>
  <c r="F78" i="37" a="1"/>
  <c r="F78" i="37" s="1"/>
  <c r="D87" i="37" a="1"/>
  <c r="D87" i="37" s="1"/>
  <c r="B89" i="37" a="1"/>
  <c r="B89" i="37" s="1"/>
  <c r="B19" i="37" a="1"/>
  <c r="B19" i="37" s="1"/>
  <c r="B23" i="37" a="1"/>
  <c r="B23" i="37" s="1"/>
  <c r="B27" i="37" a="1"/>
  <c r="B27" i="37" s="1"/>
  <c r="D37" i="37" a="1"/>
  <c r="D37" i="37" s="1"/>
  <c r="D41" i="37" s="1"/>
  <c r="C38" i="37" a="1"/>
  <c r="C38" i="37" s="1"/>
  <c r="G38" i="37" a="1"/>
  <c r="G38" i="37" s="1"/>
  <c r="F39" i="37" a="1"/>
  <c r="F39" i="37" s="1"/>
  <c r="F66" i="37" s="1"/>
  <c r="E40" i="37" a="1"/>
  <c r="E40" i="37" s="1"/>
  <c r="C47" i="37" a="1"/>
  <c r="C47" i="37" s="1"/>
  <c r="C49" i="37" s="1"/>
  <c r="G47" i="37" a="1"/>
  <c r="G47" i="37" s="1"/>
  <c r="G49" i="37" s="1"/>
  <c r="G62" i="36"/>
  <c r="P89" i="36"/>
  <c r="E42" i="36" a="1"/>
  <c r="E42" i="36" s="1"/>
  <c r="F45" i="36" a="1"/>
  <c r="F45" i="36" s="1"/>
  <c r="C55" i="36" a="1"/>
  <c r="C55" i="36" s="1"/>
  <c r="C71" i="36" s="1" a="1"/>
  <c r="C71" i="36" s="1"/>
  <c r="F65" i="36" a="1"/>
  <c r="F65" i="36" s="1"/>
  <c r="D71" i="36" a="1"/>
  <c r="D71" i="36" s="1"/>
  <c r="B5" i="36" a="1"/>
  <c r="B5" i="36" s="1"/>
  <c r="B9" i="36" a="1"/>
  <c r="B9" i="36" s="1"/>
  <c r="B16" i="36" a="1"/>
  <c r="B16" i="36" s="1"/>
  <c r="B33" i="36" a="1"/>
  <c r="B33" i="36" s="1"/>
  <c r="F42" i="36" a="1"/>
  <c r="F42" i="36" s="1"/>
  <c r="E43" i="36" a="1"/>
  <c r="E43" i="36" s="1"/>
  <c r="D44" i="36" a="1"/>
  <c r="D44" i="36" s="1"/>
  <c r="C45" i="36" a="1"/>
  <c r="C45" i="36" s="1"/>
  <c r="G45" i="36" a="1"/>
  <c r="G45" i="36" s="1"/>
  <c r="C50" i="36"/>
  <c r="F52" i="36" a="1"/>
  <c r="F52" i="36" s="1"/>
  <c r="D55" i="36" a="1"/>
  <c r="D55" i="36" s="1"/>
  <c r="C57" i="36"/>
  <c r="C67" i="36" s="1" a="1"/>
  <c r="C67" i="36" s="1"/>
  <c r="E62" i="36" a="1"/>
  <c r="E62" i="36" s="1"/>
  <c r="D64" i="36" a="1"/>
  <c r="D64" i="36" s="1"/>
  <c r="D67" i="36" a="1"/>
  <c r="D67" i="36" s="1"/>
  <c r="C68" i="36" a="1"/>
  <c r="C68" i="36" s="1"/>
  <c r="G68" i="36" a="1"/>
  <c r="G68" i="36" s="1"/>
  <c r="E71" i="36" a="1"/>
  <c r="E71" i="36" s="1"/>
  <c r="C78" i="36" a="1"/>
  <c r="C78" i="36" s="1"/>
  <c r="E87" i="36" a="1"/>
  <c r="E87" i="36" s="1"/>
  <c r="B90" i="36" a="1"/>
  <c r="B90" i="36" s="1"/>
  <c r="C44" i="36" a="1"/>
  <c r="C44" i="36" s="1"/>
  <c r="G55" i="36" a="1"/>
  <c r="G55" i="36" s="1"/>
  <c r="G71" i="36" s="1"/>
  <c r="C64" i="36" a="1"/>
  <c r="C64" i="36" s="1"/>
  <c r="C69" i="36" s="1"/>
  <c r="E37" i="36" a="1"/>
  <c r="E37" i="36" s="1"/>
  <c r="D38" i="36" a="1"/>
  <c r="D38" i="36" s="1"/>
  <c r="C39" i="36" a="1"/>
  <c r="C39" i="36" s="1"/>
  <c r="C66" i="36" s="1"/>
  <c r="G39" i="36" a="1"/>
  <c r="G39" i="36" s="1"/>
  <c r="G66" i="36" s="1"/>
  <c r="F40" i="36" a="1"/>
  <c r="F40" i="36" s="1"/>
  <c r="D47" i="36" a="1"/>
  <c r="D47" i="36" s="1"/>
  <c r="C48" i="36" a="1"/>
  <c r="C48" i="36" s="1"/>
  <c r="G48" i="36" a="1"/>
  <c r="G48" i="36" s="1"/>
  <c r="D50" i="36"/>
  <c r="F59" i="36" a="1"/>
  <c r="F59" i="36" s="1"/>
  <c r="E60" i="36" a="1"/>
  <c r="E60" i="36" s="1"/>
  <c r="E63" i="36" a="1"/>
  <c r="E63" i="36" s="1"/>
  <c r="E72" i="36" a="1"/>
  <c r="E72" i="36" s="1"/>
  <c r="F80" i="36"/>
  <c r="F43" i="36" a="1"/>
  <c r="F43" i="36" s="1"/>
  <c r="G52" i="36" a="1"/>
  <c r="G52" i="36" s="1"/>
  <c r="D65" i="36" a="1"/>
  <c r="D65" i="36" s="1"/>
  <c r="G42" i="36" a="1"/>
  <c r="G42" i="36" s="1"/>
  <c r="E55" i="36" a="1"/>
  <c r="E55" i="36" s="1"/>
  <c r="F62" i="36" a="1"/>
  <c r="F62" i="36" s="1"/>
  <c r="E67" i="36" a="1"/>
  <c r="E67" i="36" s="1"/>
  <c r="B17" i="36" a="1"/>
  <c r="B17" i="36" s="1"/>
  <c r="B21" i="36" a="1"/>
  <c r="B21" i="36" s="1"/>
  <c r="F37" i="36" a="1"/>
  <c r="F37" i="36" s="1"/>
  <c r="E38" i="36" a="1"/>
  <c r="E38" i="36" s="1"/>
  <c r="D39" i="36" a="1"/>
  <c r="D39" i="36" s="1"/>
  <c r="D66" i="36" s="1"/>
  <c r="C40" i="36" a="1"/>
  <c r="C40" i="36" s="1"/>
  <c r="G40" i="36" a="1"/>
  <c r="G40" i="36" s="1"/>
  <c r="E47" i="36" a="1"/>
  <c r="E47" i="36" s="1"/>
  <c r="E49" i="36" s="1"/>
  <c r="D48" i="36" a="1"/>
  <c r="D48" i="36" s="1"/>
  <c r="F50" i="36"/>
  <c r="C59" i="36" a="1"/>
  <c r="C59" i="36" s="1"/>
  <c r="G59" i="36" a="1"/>
  <c r="G59" i="36" s="1"/>
  <c r="F60" i="36" a="1"/>
  <c r="F60" i="36" s="1"/>
  <c r="F63" i="36" a="1"/>
  <c r="F63" i="36" s="1"/>
  <c r="F72" i="36" a="1"/>
  <c r="F72" i="36" s="1"/>
  <c r="E44" i="36" a="1"/>
  <c r="E44" i="36" s="1"/>
  <c r="E64" i="36" a="1"/>
  <c r="E64" i="36" s="1"/>
  <c r="F71" i="36" a="1"/>
  <c r="F71" i="36" s="1"/>
  <c r="B29" i="36" a="1"/>
  <c r="B29" i="36" s="1"/>
  <c r="D42" i="36" a="1"/>
  <c r="D42" i="36" s="1"/>
  <c r="D46" i="36" s="1"/>
  <c r="C43" i="36" a="1"/>
  <c r="C43" i="36" s="1"/>
  <c r="G43" i="36" a="1"/>
  <c r="G43" i="36" s="1"/>
  <c r="F44" i="36" a="1"/>
  <c r="F44" i="36" s="1"/>
  <c r="E45" i="36" a="1"/>
  <c r="E45" i="36" s="1"/>
  <c r="D52" i="36" a="1"/>
  <c r="D52" i="36" s="1"/>
  <c r="F55" i="36" a="1"/>
  <c r="F55" i="36" s="1"/>
  <c r="F64" i="36" a="1"/>
  <c r="F64" i="36" s="1"/>
  <c r="E65" i="36" a="1"/>
  <c r="E65" i="36" s="1"/>
  <c r="F67" i="36" a="1"/>
  <c r="F67" i="36" s="1"/>
  <c r="E78" i="36" a="1"/>
  <c r="E78" i="36" s="1"/>
  <c r="C87" i="36" a="1"/>
  <c r="C87" i="36" s="1"/>
  <c r="B88" i="36" a="1"/>
  <c r="B88" i="36" s="1"/>
  <c r="C42" i="36" a="1"/>
  <c r="C42" i="36" s="1"/>
  <c r="C46" i="36" s="1"/>
  <c r="D45" i="36" a="1"/>
  <c r="D45" i="36" s="1"/>
  <c r="C52" i="36" a="1"/>
  <c r="C52" i="36" s="1"/>
  <c r="B18" i="36" a="1"/>
  <c r="B18" i="36" s="1"/>
  <c r="B22" i="36" a="1"/>
  <c r="B22" i="36" s="1"/>
  <c r="B26" i="36" a="1"/>
  <c r="B26" i="36" s="1"/>
  <c r="B32" i="36" a="1"/>
  <c r="B32" i="36" s="1"/>
  <c r="C37" i="36" a="1"/>
  <c r="C37" i="36" s="1"/>
  <c r="G37" i="36" a="1"/>
  <c r="G37" i="36" s="1"/>
  <c r="G51" i="36" s="1"/>
  <c r="G53" i="36" s="1"/>
  <c r="F38" i="36" a="1"/>
  <c r="F38" i="36" s="1"/>
  <c r="E39" i="36" a="1"/>
  <c r="E39" i="36" s="1"/>
  <c r="E66" i="36" s="1"/>
  <c r="D40" i="36" a="1"/>
  <c r="D40" i="36" s="1"/>
  <c r="F47" i="36" a="1"/>
  <c r="F47" i="36" s="1"/>
  <c r="E48" i="36" a="1"/>
  <c r="E48" i="36" s="1"/>
  <c r="D59" i="36" a="1"/>
  <c r="D59" i="36" s="1"/>
  <c r="C60" i="36" a="1"/>
  <c r="C60" i="36" s="1"/>
  <c r="G60" i="36" a="1"/>
  <c r="G60" i="36" s="1"/>
  <c r="C72" i="36" a="1"/>
  <c r="C72" i="36" s="1"/>
  <c r="G72" i="36" a="1"/>
  <c r="G72" i="36" s="1"/>
  <c r="B92" i="36" a="1"/>
  <c r="B92" i="36" s="1"/>
  <c r="D43" i="36" a="1"/>
  <c r="D43" i="36" s="1"/>
  <c r="G44" i="36" a="1"/>
  <c r="G44" i="36" s="1"/>
  <c r="E52" i="36" a="1"/>
  <c r="E52" i="36" s="1"/>
  <c r="D62" i="36" a="1"/>
  <c r="D62" i="36" s="1"/>
  <c r="G64" i="36" a="1"/>
  <c r="G64" i="36" s="1"/>
  <c r="G67" i="36" a="1"/>
  <c r="G67" i="36" s="1"/>
  <c r="D37" i="36" a="1"/>
  <c r="D37" i="36" s="1"/>
  <c r="C38" i="36" a="1"/>
  <c r="C38" i="36" s="1"/>
  <c r="G38" i="36" a="1"/>
  <c r="G38" i="36" s="1"/>
  <c r="F39" i="36" a="1"/>
  <c r="F39" i="36" s="1"/>
  <c r="F66" i="36" s="1"/>
  <c r="E40" i="36" a="1"/>
  <c r="E40" i="36" s="1"/>
  <c r="C47" i="36" a="1"/>
  <c r="C47" i="36" s="1"/>
  <c r="C49" i="36" s="1"/>
  <c r="G47" i="36" a="1"/>
  <c r="G47" i="36" s="1"/>
  <c r="G49" i="36" s="1"/>
  <c r="F48" i="36" a="1"/>
  <c r="F48" i="36" s="1"/>
  <c r="D60" i="36" a="1"/>
  <c r="D60" i="36" s="1"/>
  <c r="D63" i="36" a="1"/>
  <c r="D63" i="36" s="1"/>
  <c r="P89" i="35"/>
  <c r="D72" i="35" a="1"/>
  <c r="D72" i="35" s="1"/>
  <c r="C69" i="35"/>
  <c r="G62" i="35"/>
  <c r="G69" i="35" s="1"/>
  <c r="F42" i="35" a="1"/>
  <c r="F42" i="35" s="1"/>
  <c r="E43" i="35" a="1"/>
  <c r="E43" i="35" s="1"/>
  <c r="D44" i="35" a="1"/>
  <c r="D44" i="35" s="1"/>
  <c r="C45" i="35" a="1"/>
  <c r="C45" i="35" s="1"/>
  <c r="G45" i="35" a="1"/>
  <c r="G45" i="35" s="1"/>
  <c r="F52" i="35" a="1"/>
  <c r="F52" i="35" s="1"/>
  <c r="D55" i="35" a="1"/>
  <c r="D55" i="35" s="1"/>
  <c r="E62" i="35" a="1"/>
  <c r="E62" i="35" s="1"/>
  <c r="D67" i="35" a="1"/>
  <c r="D67" i="35" s="1"/>
  <c r="E71" i="35" a="1"/>
  <c r="E71" i="35" s="1"/>
  <c r="C78" i="35" a="1"/>
  <c r="C78" i="35" s="1"/>
  <c r="E87" i="35" a="1"/>
  <c r="E87" i="35" s="1"/>
  <c r="B90" i="35" a="1"/>
  <c r="B90" i="35" s="1"/>
  <c r="B20" i="35" a="1"/>
  <c r="B20" i="35" s="1"/>
  <c r="E37" i="35" a="1"/>
  <c r="E37" i="35" s="1"/>
  <c r="D38" i="35" a="1"/>
  <c r="D38" i="35" s="1"/>
  <c r="C39" i="35" a="1"/>
  <c r="C39" i="35" s="1"/>
  <c r="C66" i="35" s="1"/>
  <c r="G39" i="35" a="1"/>
  <c r="G39" i="35" s="1"/>
  <c r="G66" i="35" s="1"/>
  <c r="F40" i="35" a="1"/>
  <c r="F40" i="35" s="1"/>
  <c r="D47" i="35" a="1"/>
  <c r="D47" i="35" s="1"/>
  <c r="D49" i="35" s="1"/>
  <c r="C48" i="35" a="1"/>
  <c r="C48" i="35" s="1"/>
  <c r="G48" i="35" a="1"/>
  <c r="G48" i="35" s="1"/>
  <c r="D50" i="35"/>
  <c r="D57" i="35"/>
  <c r="D64" i="35" s="1" a="1"/>
  <c r="D64" i="35" s="1"/>
  <c r="F59" i="35" a="1"/>
  <c r="F59" i="35" s="1"/>
  <c r="E60" i="35" a="1"/>
  <c r="E60" i="35" s="1"/>
  <c r="E63" i="35" a="1"/>
  <c r="E63" i="35" s="1"/>
  <c r="E72" i="35" a="1"/>
  <c r="E72" i="35" s="1"/>
  <c r="F80" i="35"/>
  <c r="G42" i="35" a="1"/>
  <c r="G42" i="35" s="1"/>
  <c r="E64" i="35" a="1"/>
  <c r="E64" i="35" s="1"/>
  <c r="F37" i="35" a="1"/>
  <c r="F37" i="35" s="1"/>
  <c r="C59" i="35" a="1"/>
  <c r="C59" i="35" s="1"/>
  <c r="D45" i="35" a="1"/>
  <c r="D45" i="35" s="1"/>
  <c r="C52" i="35" a="1"/>
  <c r="C52" i="35" s="1"/>
  <c r="D65" i="35" a="1"/>
  <c r="D65" i="35" s="1"/>
  <c r="B17" i="35" a="1"/>
  <c r="B17" i="35" s="1"/>
  <c r="C40" i="35" a="1"/>
  <c r="C40" i="35" s="1"/>
  <c r="F63" i="35" a="1"/>
  <c r="F63" i="35" s="1"/>
  <c r="B3" i="35" a="1"/>
  <c r="B3" i="35" s="1"/>
  <c r="B7" i="35" a="1"/>
  <c r="B7" i="35" s="1"/>
  <c r="B10" i="35" a="1"/>
  <c r="B10" i="35" s="1"/>
  <c r="B14" i="35" a="1"/>
  <c r="B14" i="35" s="1"/>
  <c r="B29" i="35" a="1"/>
  <c r="B29" i="35" s="1"/>
  <c r="D42" i="35" a="1"/>
  <c r="D42" i="35" s="1"/>
  <c r="C43" i="35" a="1"/>
  <c r="C43" i="35" s="1"/>
  <c r="G43" i="35" a="1"/>
  <c r="G43" i="35" s="1"/>
  <c r="F44" i="35" a="1"/>
  <c r="F44" i="35" s="1"/>
  <c r="E45" i="35" a="1"/>
  <c r="E45" i="35" s="1"/>
  <c r="D52" i="35" a="1"/>
  <c r="D52" i="35" s="1"/>
  <c r="F55" i="35" a="1"/>
  <c r="F55" i="35" s="1"/>
  <c r="F64" i="35" a="1"/>
  <c r="F64" i="35" s="1"/>
  <c r="E65" i="35" a="1"/>
  <c r="E65" i="35" s="1"/>
  <c r="F67" i="35" a="1"/>
  <c r="F67" i="35" s="1"/>
  <c r="E68" i="35" a="1"/>
  <c r="E68" i="35" s="1"/>
  <c r="E78" i="35" a="1"/>
  <c r="E78" i="35" s="1"/>
  <c r="C87" i="35" a="1"/>
  <c r="C87" i="35" s="1"/>
  <c r="B88" i="35" a="1"/>
  <c r="B88" i="35" s="1"/>
  <c r="F43" i="35" a="1"/>
  <c r="F43" i="35" s="1"/>
  <c r="G52" i="35" a="1"/>
  <c r="G52" i="35" s="1"/>
  <c r="D39" i="35" a="1"/>
  <c r="D39" i="35" s="1"/>
  <c r="D66" i="35" s="1"/>
  <c r="G59" i="35" a="1"/>
  <c r="G59" i="35" s="1"/>
  <c r="F72" i="35" a="1"/>
  <c r="F72" i="35" s="1"/>
  <c r="B18" i="35" a="1"/>
  <c r="B18" i="35" s="1"/>
  <c r="B22" i="35" a="1"/>
  <c r="B22" i="35" s="1"/>
  <c r="B26" i="35" a="1"/>
  <c r="B26" i="35" s="1"/>
  <c r="B32" i="35" a="1"/>
  <c r="B32" i="35" s="1"/>
  <c r="C37" i="35" a="1"/>
  <c r="C37" i="35" s="1"/>
  <c r="C41" i="35" s="1"/>
  <c r="G37" i="35" a="1"/>
  <c r="G37" i="35" s="1"/>
  <c r="F38" i="35" a="1"/>
  <c r="F38" i="35" s="1"/>
  <c r="E39" i="35" a="1"/>
  <c r="E39" i="35" s="1"/>
  <c r="E66" i="35" s="1"/>
  <c r="D40" i="35" a="1"/>
  <c r="D40" i="35" s="1"/>
  <c r="F47" i="35" a="1"/>
  <c r="F47" i="35" s="1"/>
  <c r="F49" i="35" s="1"/>
  <c r="E48" i="35" a="1"/>
  <c r="E48" i="35" s="1"/>
  <c r="D59" i="35" a="1"/>
  <c r="D59" i="35" s="1"/>
  <c r="C60" i="35" a="1"/>
  <c r="C60" i="35" s="1"/>
  <c r="G60" i="35" a="1"/>
  <c r="G60" i="35" s="1"/>
  <c r="C72" i="35" a="1"/>
  <c r="C72" i="35" s="1"/>
  <c r="G72" i="35" a="1"/>
  <c r="G72" i="35" s="1"/>
  <c r="B92" i="35" a="1"/>
  <c r="B92" i="35" s="1"/>
  <c r="C42" i="35" a="1"/>
  <c r="C42" i="35" s="1"/>
  <c r="E67" i="35" a="1"/>
  <c r="E67" i="35" s="1"/>
  <c r="G40" i="35" a="1"/>
  <c r="G40" i="35" s="1"/>
  <c r="E47" i="35" a="1"/>
  <c r="E47" i="35" s="1"/>
  <c r="E49" i="35" s="1"/>
  <c r="B4" i="35" a="1"/>
  <c r="B4" i="35" s="1"/>
  <c r="B8" i="35" a="1"/>
  <c r="B8" i="35" s="1"/>
  <c r="B11" i="35" a="1"/>
  <c r="B11" i="35" s="1"/>
  <c r="B15" i="35" a="1"/>
  <c r="B15" i="35" s="1"/>
  <c r="E42" i="35" a="1"/>
  <c r="E42" i="35" s="1"/>
  <c r="D43" i="35" a="1"/>
  <c r="D43" i="35" s="1"/>
  <c r="C44" i="35" a="1"/>
  <c r="C44" i="35" s="1"/>
  <c r="G44" i="35" a="1"/>
  <c r="G44" i="35" s="1"/>
  <c r="F45" i="35" a="1"/>
  <c r="F45" i="35" s="1"/>
  <c r="E52" i="35" a="1"/>
  <c r="E52" i="35" s="1"/>
  <c r="C55" i="35" a="1"/>
  <c r="C55" i="35" s="1"/>
  <c r="C71" i="35" s="1" a="1"/>
  <c r="C71" i="35" s="1"/>
  <c r="G55" i="35" a="1"/>
  <c r="G55" i="35" s="1"/>
  <c r="G71" i="35" s="1"/>
  <c r="D62" i="35" a="1"/>
  <c r="D62" i="35" s="1"/>
  <c r="C64" i="35" a="1"/>
  <c r="C64" i="35" s="1"/>
  <c r="G64" i="35" a="1"/>
  <c r="G64" i="35" s="1"/>
  <c r="F65" i="35" a="1"/>
  <c r="F65" i="35" s="1"/>
  <c r="C67" i="35" a="1"/>
  <c r="C67" i="35" s="1"/>
  <c r="G67" i="35" a="1"/>
  <c r="G67" i="35" s="1"/>
  <c r="D71" i="35" a="1"/>
  <c r="D71" i="35" s="1"/>
  <c r="B77" i="35" a="1"/>
  <c r="B77" i="35" s="1"/>
  <c r="F78" i="35" a="1"/>
  <c r="F78" i="35" s="1"/>
  <c r="D87" i="35" a="1"/>
  <c r="D87" i="35" s="1"/>
  <c r="B89" i="35" a="1"/>
  <c r="B89" i="35" s="1"/>
  <c r="E44" i="35" a="1"/>
  <c r="E44" i="35" s="1"/>
  <c r="E55" i="35" a="1"/>
  <c r="E55" i="35" s="1"/>
  <c r="F62" i="35" a="1"/>
  <c r="F62" i="35" s="1"/>
  <c r="F71" i="35" a="1"/>
  <c r="F71" i="35" s="1"/>
  <c r="B21" i="35" a="1"/>
  <c r="B21" i="35" s="1"/>
  <c r="E38" i="35" a="1"/>
  <c r="E38" i="35" s="1"/>
  <c r="D48" i="35" a="1"/>
  <c r="D48" i="35" s="1"/>
  <c r="F60" i="35" a="1"/>
  <c r="F60" i="35" s="1"/>
  <c r="B19" i="35" a="1"/>
  <c r="B19" i="35" s="1"/>
  <c r="B23" i="35" a="1"/>
  <c r="B23" i="35" s="1"/>
  <c r="B27" i="35" a="1"/>
  <c r="B27" i="35" s="1"/>
  <c r="D37" i="35" a="1"/>
  <c r="D37" i="35" s="1"/>
  <c r="D41" i="35" s="1"/>
  <c r="C38" i="35" a="1"/>
  <c r="C38" i="35" s="1"/>
  <c r="G38" i="35" a="1"/>
  <c r="G38" i="35" s="1"/>
  <c r="F39" i="35" a="1"/>
  <c r="F39" i="35" s="1"/>
  <c r="F66" i="35" s="1"/>
  <c r="E40" i="35" a="1"/>
  <c r="E40" i="35" s="1"/>
  <c r="C47" i="35" a="1"/>
  <c r="C47" i="35" s="1"/>
  <c r="C49" i="35" s="1"/>
  <c r="G47" i="35" a="1"/>
  <c r="G47" i="35" s="1"/>
  <c r="F48" i="35" a="1"/>
  <c r="F48" i="35" s="1"/>
  <c r="D60" i="35" a="1"/>
  <c r="D60" i="35" s="1"/>
  <c r="D61" i="35" s="1"/>
  <c r="D63" i="35" a="1"/>
  <c r="D63" i="35" s="1"/>
  <c r="D49" i="34"/>
  <c r="C88" i="34"/>
  <c r="G51" i="34"/>
  <c r="G53" i="34" s="1"/>
  <c r="G62" i="34"/>
  <c r="C72" i="34" a="1"/>
  <c r="C72" i="34" s="1"/>
  <c r="C60" i="34" a="1"/>
  <c r="C60" i="34" s="1"/>
  <c r="D43" i="34" a="1"/>
  <c r="D43" i="34" s="1"/>
  <c r="F45" i="34" a="1"/>
  <c r="F45" i="34" s="1"/>
  <c r="E52" i="34" a="1"/>
  <c r="E52" i="34" s="1"/>
  <c r="G55" i="34" a="1"/>
  <c r="G55" i="34" s="1"/>
  <c r="G71" i="34" s="1"/>
  <c r="D62" i="34" a="1"/>
  <c r="D62" i="34" s="1"/>
  <c r="G64" i="34" a="1"/>
  <c r="G64" i="34" s="1"/>
  <c r="C67" i="34" a="1"/>
  <c r="C67" i="34" s="1"/>
  <c r="F68" i="34" a="1"/>
  <c r="F68" i="34" s="1"/>
  <c r="B5" i="34" a="1"/>
  <c r="B5" i="34" s="1"/>
  <c r="B9" i="34" a="1"/>
  <c r="B9" i="34" s="1"/>
  <c r="B16" i="34" a="1"/>
  <c r="B16" i="34" s="1"/>
  <c r="B33" i="34" a="1"/>
  <c r="B33" i="34" s="1"/>
  <c r="F42" i="34" a="1"/>
  <c r="F42" i="34" s="1"/>
  <c r="E43" i="34" a="1"/>
  <c r="E43" i="34" s="1"/>
  <c r="D44" i="34" a="1"/>
  <c r="D44" i="34" s="1"/>
  <c r="C45" i="34" a="1"/>
  <c r="C45" i="34" s="1"/>
  <c r="G45" i="34" a="1"/>
  <c r="G45" i="34" s="1"/>
  <c r="C50" i="34"/>
  <c r="C51" i="34" s="1"/>
  <c r="C53" i="34" s="1"/>
  <c r="F52" i="34" a="1"/>
  <c r="F52" i="34" s="1"/>
  <c r="D55" i="34" a="1"/>
  <c r="D55" i="34" s="1"/>
  <c r="E62" i="34" a="1"/>
  <c r="E62" i="34" s="1"/>
  <c r="D64" i="34" a="1"/>
  <c r="D64" i="34" s="1"/>
  <c r="D67" i="34" a="1"/>
  <c r="D67" i="34" s="1"/>
  <c r="C68" i="34" a="1"/>
  <c r="C68" i="34" s="1"/>
  <c r="G68" i="34" a="1"/>
  <c r="G68" i="34" s="1"/>
  <c r="E71" i="34" a="1"/>
  <c r="E71" i="34" s="1"/>
  <c r="C78" i="34" a="1"/>
  <c r="C78" i="34" s="1"/>
  <c r="E87" i="34" a="1"/>
  <c r="E87" i="34" s="1"/>
  <c r="B90" i="34" a="1"/>
  <c r="B90" i="34" s="1"/>
  <c r="D50" i="34"/>
  <c r="L88" i="34"/>
  <c r="G42" i="34" a="1"/>
  <c r="G42" i="34" s="1"/>
  <c r="G46" i="34" s="1"/>
  <c r="C52" i="34" a="1"/>
  <c r="C52" i="34" s="1"/>
  <c r="E64" i="34" a="1"/>
  <c r="E64" i="34" s="1"/>
  <c r="F43" i="34" a="1"/>
  <c r="F43" i="34" s="1"/>
  <c r="D45" i="34" a="1"/>
  <c r="D45" i="34" s="1"/>
  <c r="E50" i="34"/>
  <c r="E51" i="34" s="1"/>
  <c r="F62" i="34" a="1"/>
  <c r="F62" i="34" s="1"/>
  <c r="D65" i="34" a="1"/>
  <c r="D65" i="34" s="1"/>
  <c r="E67" i="34" a="1"/>
  <c r="E67" i="34" s="1"/>
  <c r="B17" i="34" a="1"/>
  <c r="B17" i="34" s="1"/>
  <c r="B21" i="34" a="1"/>
  <c r="B21" i="34" s="1"/>
  <c r="F37" i="34" a="1"/>
  <c r="F37" i="34" s="1"/>
  <c r="E38" i="34" a="1"/>
  <c r="E38" i="34" s="1"/>
  <c r="E41" i="34" s="1"/>
  <c r="E61" i="34" s="1"/>
  <c r="D39" i="34" a="1"/>
  <c r="D39" i="34" s="1"/>
  <c r="D66" i="34" s="1"/>
  <c r="C40" i="34" a="1"/>
  <c r="C40" i="34" s="1"/>
  <c r="C41" i="34" s="1"/>
  <c r="G40" i="34" a="1"/>
  <c r="G40" i="34" s="1"/>
  <c r="E47" i="34" a="1"/>
  <c r="E47" i="34" s="1"/>
  <c r="E49" i="34" s="1"/>
  <c r="D48" i="34" a="1"/>
  <c r="D48" i="34" s="1"/>
  <c r="F50" i="34"/>
  <c r="C59" i="34" a="1"/>
  <c r="C59" i="34" s="1"/>
  <c r="G59" i="34" a="1"/>
  <c r="G59" i="34" s="1"/>
  <c r="F60" i="34" a="1"/>
  <c r="F60" i="34" s="1"/>
  <c r="F63" i="34" a="1"/>
  <c r="F63" i="34" s="1"/>
  <c r="F72" i="34" a="1"/>
  <c r="F72" i="34" s="1"/>
  <c r="F59" i="34" a="1"/>
  <c r="F59" i="34" s="1"/>
  <c r="C42" i="34" a="1"/>
  <c r="C42" i="34" s="1"/>
  <c r="E44" i="34" a="1"/>
  <c r="E44" i="34" s="1"/>
  <c r="G52" i="34" a="1"/>
  <c r="G52" i="34" s="1"/>
  <c r="E55" i="34" a="1"/>
  <c r="E55" i="34" s="1"/>
  <c r="D68" i="34" a="1"/>
  <c r="D68" i="34" s="1"/>
  <c r="F71" i="34" a="1"/>
  <c r="F71" i="34" s="1"/>
  <c r="B29" i="34" a="1"/>
  <c r="B29" i="34" s="1"/>
  <c r="D42" i="34" a="1"/>
  <c r="D42" i="34" s="1"/>
  <c r="C43" i="34" a="1"/>
  <c r="C43" i="34" s="1"/>
  <c r="G43" i="34" a="1"/>
  <c r="G43" i="34" s="1"/>
  <c r="F44" i="34" a="1"/>
  <c r="F44" i="34" s="1"/>
  <c r="E45" i="34" a="1"/>
  <c r="E45" i="34" s="1"/>
  <c r="D52" i="34" a="1"/>
  <c r="D52" i="34" s="1"/>
  <c r="F55" i="34" a="1"/>
  <c r="F55" i="34" s="1"/>
  <c r="F64" i="34" a="1"/>
  <c r="F64" i="34" s="1"/>
  <c r="E65" i="34" a="1"/>
  <c r="E65" i="34" s="1"/>
  <c r="F67" i="34" a="1"/>
  <c r="F67" i="34" s="1"/>
  <c r="E78" i="34" a="1"/>
  <c r="E78" i="34" s="1"/>
  <c r="C87" i="34" a="1"/>
  <c r="C87" i="34" s="1"/>
  <c r="B88" i="34" a="1"/>
  <c r="B88" i="34" s="1"/>
  <c r="G72" i="34" a="1"/>
  <c r="G72" i="34" s="1"/>
  <c r="C44" i="34" a="1"/>
  <c r="C44" i="34" s="1"/>
  <c r="C64" i="34" a="1"/>
  <c r="C64" i="34" s="1"/>
  <c r="C69" i="34" s="1"/>
  <c r="E42" i="34" a="1"/>
  <c r="E42" i="34" s="1"/>
  <c r="G44" i="34" a="1"/>
  <c r="G44" i="34" s="1"/>
  <c r="C55" i="34" a="1"/>
  <c r="C55" i="34" s="1"/>
  <c r="C71" i="34" s="1" a="1"/>
  <c r="C71" i="34" s="1"/>
  <c r="F65" i="34" a="1"/>
  <c r="F65" i="34" s="1"/>
  <c r="G67" i="34" a="1"/>
  <c r="G67" i="34" s="1"/>
  <c r="D71" i="34" a="1"/>
  <c r="D71" i="34" s="1"/>
  <c r="B27" i="34" a="1"/>
  <c r="B27" i="34" s="1"/>
  <c r="D37" i="34" a="1"/>
  <c r="D37" i="34" s="1"/>
  <c r="D41" i="34" s="1"/>
  <c r="C38" i="34" a="1"/>
  <c r="C38" i="34" s="1"/>
  <c r="G38" i="34" a="1"/>
  <c r="G38" i="34" s="1"/>
  <c r="G41" i="34" s="1"/>
  <c r="G61" i="34" s="1"/>
  <c r="F39" i="34" a="1"/>
  <c r="F39" i="34" s="1"/>
  <c r="F66" i="34" s="1"/>
  <c r="E40" i="34" a="1"/>
  <c r="E40" i="34" s="1"/>
  <c r="C47" i="34" a="1"/>
  <c r="C47" i="34" s="1"/>
  <c r="C49" i="34" s="1"/>
  <c r="G47" i="34" a="1"/>
  <c r="G47" i="34" s="1"/>
  <c r="G49" i="34" s="1"/>
  <c r="F48" i="34" a="1"/>
  <c r="F48" i="34" s="1"/>
  <c r="F49" i="34" s="1"/>
  <c r="D60" i="34" a="1"/>
  <c r="D60" i="34" s="1"/>
  <c r="D61" i="34" s="1"/>
  <c r="D63" i="34" a="1"/>
  <c r="D63" i="34" s="1"/>
  <c r="E50" i="33"/>
  <c r="C88" i="33"/>
  <c r="L88" i="33"/>
  <c r="G62" i="33"/>
  <c r="C69" i="33"/>
  <c r="F49" i="33"/>
  <c r="F42" i="33" a="1"/>
  <c r="F42" i="33" s="1"/>
  <c r="E43" i="33" a="1"/>
  <c r="E43" i="33" s="1"/>
  <c r="E46" i="33" s="1"/>
  <c r="D44" i="33" a="1"/>
  <c r="D44" i="33" s="1"/>
  <c r="D46" i="33" s="1"/>
  <c r="C45" i="33" a="1"/>
  <c r="C45" i="33" s="1"/>
  <c r="G45" i="33" a="1"/>
  <c r="G45" i="33" s="1"/>
  <c r="C50" i="33"/>
  <c r="F52" i="33" a="1"/>
  <c r="F52" i="33" s="1"/>
  <c r="D55" i="33" a="1"/>
  <c r="D55" i="33" s="1"/>
  <c r="E62" i="33" a="1"/>
  <c r="E62" i="33" s="1"/>
  <c r="D64" i="33" a="1"/>
  <c r="D64" i="33" s="1"/>
  <c r="D67" i="33" a="1"/>
  <c r="D67" i="33" s="1"/>
  <c r="C68" i="33" a="1"/>
  <c r="C68" i="33" s="1"/>
  <c r="E71" i="33" a="1"/>
  <c r="E71" i="33" s="1"/>
  <c r="E87" i="33" a="1"/>
  <c r="E87" i="33" s="1"/>
  <c r="B90" i="33" a="1"/>
  <c r="B90" i="33" s="1"/>
  <c r="E37" i="33" a="1"/>
  <c r="E37" i="33" s="1"/>
  <c r="E51" i="33" s="1"/>
  <c r="E53" i="33" s="1"/>
  <c r="D38" i="33" a="1"/>
  <c r="D38" i="33" s="1"/>
  <c r="C39" i="33" a="1"/>
  <c r="C39" i="33" s="1"/>
  <c r="C66" i="33" s="1"/>
  <c r="G39" i="33" a="1"/>
  <c r="G39" i="33" s="1"/>
  <c r="G66" i="33" s="1"/>
  <c r="F40" i="33" a="1"/>
  <c r="F40" i="33" s="1"/>
  <c r="D47" i="33" a="1"/>
  <c r="D47" i="33" s="1"/>
  <c r="D49" i="33" s="1"/>
  <c r="C48" i="33" a="1"/>
  <c r="C48" i="33" s="1"/>
  <c r="G48" i="33" a="1"/>
  <c r="G48" i="33" s="1"/>
  <c r="D50" i="33"/>
  <c r="F59" i="33" a="1"/>
  <c r="F59" i="33" s="1"/>
  <c r="E60" i="33" a="1"/>
  <c r="E60" i="33" s="1"/>
  <c r="E63" i="33" a="1"/>
  <c r="E63" i="33" s="1"/>
  <c r="E72" i="33" a="1"/>
  <c r="E72" i="33" s="1"/>
  <c r="G42" i="33" a="1"/>
  <c r="G42" i="33" s="1"/>
  <c r="G46" i="33" s="1"/>
  <c r="E44" i="33" a="1"/>
  <c r="E44" i="33" s="1"/>
  <c r="G52" i="33" a="1"/>
  <c r="G52" i="33" s="1"/>
  <c r="E64" i="33" a="1"/>
  <c r="E64" i="33" s="1"/>
  <c r="D65" i="33" a="1"/>
  <c r="D65" i="33" s="1"/>
  <c r="E67" i="33" a="1"/>
  <c r="E67" i="33" s="1"/>
  <c r="F71" i="33" a="1"/>
  <c r="F71" i="33" s="1"/>
  <c r="C42" i="33" a="1"/>
  <c r="C42" i="33" s="1"/>
  <c r="C46" i="33" s="1"/>
  <c r="F43" i="33" a="1"/>
  <c r="F43" i="33" s="1"/>
  <c r="D45" i="33" a="1"/>
  <c r="D45" i="33" s="1"/>
  <c r="C52" i="33" a="1"/>
  <c r="C52" i="33" s="1"/>
  <c r="E55" i="33" a="1"/>
  <c r="E55" i="33" s="1"/>
  <c r="F62" i="33" a="1"/>
  <c r="F62" i="33" s="1"/>
  <c r="B17" i="33" a="1"/>
  <c r="B17" i="33" s="1"/>
  <c r="B21" i="33" a="1"/>
  <c r="B21" i="33" s="1"/>
  <c r="F37" i="33" a="1"/>
  <c r="F37" i="33" s="1"/>
  <c r="F41" i="33" s="1"/>
  <c r="E38" i="33" a="1"/>
  <c r="E38" i="33" s="1"/>
  <c r="D39" i="33" a="1"/>
  <c r="D39" i="33" s="1"/>
  <c r="D66" i="33" s="1"/>
  <c r="C40" i="33" a="1"/>
  <c r="C40" i="33" s="1"/>
  <c r="G40" i="33" a="1"/>
  <c r="G40" i="33" s="1"/>
  <c r="E47" i="33" a="1"/>
  <c r="E47" i="33" s="1"/>
  <c r="E49" i="33" s="1"/>
  <c r="D48" i="33" a="1"/>
  <c r="D48" i="33" s="1"/>
  <c r="C59" i="33" a="1"/>
  <c r="C59" i="33" s="1"/>
  <c r="F60" i="33" a="1"/>
  <c r="F60" i="33" s="1"/>
  <c r="F63" i="33" a="1"/>
  <c r="F63" i="33" s="1"/>
  <c r="F72" i="33" a="1"/>
  <c r="F72" i="33" s="1"/>
  <c r="F64" i="33" a="1"/>
  <c r="F64" i="33" s="1"/>
  <c r="E65" i="33" a="1"/>
  <c r="E65" i="33" s="1"/>
  <c r="F67" i="33" a="1"/>
  <c r="F67" i="33" s="1"/>
  <c r="C87" i="33" a="1"/>
  <c r="C87" i="33" s="1"/>
  <c r="D37" i="33" a="1"/>
  <c r="D37" i="33" s="1"/>
  <c r="D41" i="33" s="1"/>
  <c r="C38" i="33" a="1"/>
  <c r="C38" i="33" s="1"/>
  <c r="C41" i="33" s="1"/>
  <c r="C61" i="33" s="1"/>
  <c r="G38" i="33" a="1"/>
  <c r="G38" i="33" s="1"/>
  <c r="G41" i="33" s="1"/>
  <c r="G61" i="33" s="1"/>
  <c r="F39" i="33" a="1"/>
  <c r="F39" i="33" s="1"/>
  <c r="F66" i="33" s="1"/>
  <c r="E40" i="33" a="1"/>
  <c r="E40" i="33" s="1"/>
  <c r="C47" i="33" a="1"/>
  <c r="C47" i="33" s="1"/>
  <c r="C49" i="33" s="1"/>
  <c r="G47" i="33" a="1"/>
  <c r="G47" i="33" s="1"/>
  <c r="G49" i="33" s="1"/>
  <c r="F48" i="33" a="1"/>
  <c r="F48" i="33" s="1"/>
  <c r="D60" i="33" a="1"/>
  <c r="D60" i="33" s="1"/>
  <c r="D61" i="33" s="1"/>
  <c r="D63" i="33" a="1"/>
  <c r="D63" i="33" s="1"/>
  <c r="D69" i="33" s="1"/>
  <c r="F69" i="45" l="1"/>
  <c r="C88" i="45"/>
  <c r="L88" i="45"/>
  <c r="E62" i="45" a="1"/>
  <c r="E62" i="45" s="1"/>
  <c r="G69" i="45"/>
  <c r="F49" i="45"/>
  <c r="G46" i="45"/>
  <c r="E72" i="45" a="1"/>
  <c r="E72" i="45" s="1"/>
  <c r="D54" i="45"/>
  <c r="D73" i="45"/>
  <c r="M88" i="45" s="1"/>
  <c r="C67" i="45" a="1"/>
  <c r="C67" i="45" s="1"/>
  <c r="C64" i="45" a="1"/>
  <c r="C64" i="45" s="1"/>
  <c r="C69" i="45" s="1"/>
  <c r="F46" i="45"/>
  <c r="C46" i="45"/>
  <c r="E63" i="45" a="1"/>
  <c r="E63" i="45" s="1"/>
  <c r="G54" i="45"/>
  <c r="G70" i="45" s="1"/>
  <c r="G74" i="45" s="1"/>
  <c r="E60" i="45" a="1"/>
  <c r="E60" i="45" s="1"/>
  <c r="E61" i="45" s="1"/>
  <c r="E71" i="45" a="1"/>
  <c r="E71" i="45" s="1"/>
  <c r="C73" i="45"/>
  <c r="C54" i="45"/>
  <c r="F41" i="45"/>
  <c r="F61" i="45" s="1"/>
  <c r="C51" i="45"/>
  <c r="C53" i="45" s="1"/>
  <c r="G61" i="45"/>
  <c r="G73" i="45" s="1"/>
  <c r="G41" i="45"/>
  <c r="D71" i="45" a="1"/>
  <c r="D71" i="45" s="1"/>
  <c r="D62" i="45" a="1"/>
  <c r="D62" i="45" s="1"/>
  <c r="E59" i="45" a="1"/>
  <c r="E59" i="45" s="1"/>
  <c r="D51" i="45"/>
  <c r="D53" i="45" s="1"/>
  <c r="E41" i="45"/>
  <c r="D67" i="45" a="1"/>
  <c r="D67" i="45" s="1"/>
  <c r="F51" i="45"/>
  <c r="F53" i="45" s="1"/>
  <c r="D46" i="45"/>
  <c r="E54" i="45"/>
  <c r="E73" i="45"/>
  <c r="N88" i="45" s="1"/>
  <c r="D64" i="45" a="1"/>
  <c r="D64" i="45" s="1"/>
  <c r="D72" i="45" a="1"/>
  <c r="D72" i="45" s="1"/>
  <c r="C67" i="44" a="1"/>
  <c r="C67" i="44" s="1"/>
  <c r="F54" i="44"/>
  <c r="F69" i="44"/>
  <c r="C88" i="44"/>
  <c r="L88" i="44"/>
  <c r="E62" i="44" a="1"/>
  <c r="E62" i="44" s="1"/>
  <c r="D71" i="44" a="1"/>
  <c r="D71" i="44" s="1"/>
  <c r="G54" i="44"/>
  <c r="G46" i="44"/>
  <c r="E72" i="44" a="1"/>
  <c r="E72" i="44" s="1"/>
  <c r="D54" i="44"/>
  <c r="D73" i="44"/>
  <c r="M88" i="44" s="1"/>
  <c r="C73" i="44"/>
  <c r="C54" i="44"/>
  <c r="E63" i="44" a="1"/>
  <c r="E63" i="44" s="1"/>
  <c r="G53" i="44"/>
  <c r="C64" i="44" a="1"/>
  <c r="C64" i="44" s="1"/>
  <c r="C69" i="44" s="1"/>
  <c r="E60" i="44" a="1"/>
  <c r="E60" i="44" s="1"/>
  <c r="E71" i="44" a="1"/>
  <c r="E71" i="44" s="1"/>
  <c r="C46" i="44"/>
  <c r="E46" i="44"/>
  <c r="G61" i="44"/>
  <c r="G73" i="44" s="1"/>
  <c r="G41" i="44"/>
  <c r="F41" i="44"/>
  <c r="F61" i="44" s="1"/>
  <c r="F73" i="44" s="1"/>
  <c r="O88" i="44" s="1"/>
  <c r="C51" i="44"/>
  <c r="C53" i="44" s="1"/>
  <c r="C70" i="44" s="1"/>
  <c r="C74" i="44" s="1"/>
  <c r="E67" i="44" a="1"/>
  <c r="E67" i="44" s="1"/>
  <c r="E51" i="44"/>
  <c r="E53" i="44" s="1"/>
  <c r="D72" i="44" a="1"/>
  <c r="D72" i="44" s="1"/>
  <c r="D63" i="44" a="1"/>
  <c r="D63" i="44" s="1"/>
  <c r="D69" i="44" s="1"/>
  <c r="D60" i="44" a="1"/>
  <c r="D60" i="44" s="1"/>
  <c r="D61" i="44" s="1"/>
  <c r="D65" i="44" a="1"/>
  <c r="D65" i="44" s="1"/>
  <c r="D51" i="44"/>
  <c r="D53" i="44" s="1"/>
  <c r="D67" i="44" a="1"/>
  <c r="D67" i="44" s="1"/>
  <c r="E59" i="44" a="1"/>
  <c r="E59" i="44" s="1"/>
  <c r="G69" i="44"/>
  <c r="E41" i="44"/>
  <c r="D41" i="44"/>
  <c r="E65" i="44" a="1"/>
  <c r="E65" i="44" s="1"/>
  <c r="D46" i="44"/>
  <c r="E49" i="44"/>
  <c r="D64" i="44" a="1"/>
  <c r="D64" i="44" s="1"/>
  <c r="F53" i="44"/>
  <c r="D73" i="43"/>
  <c r="M88" i="43" s="1"/>
  <c r="D54" i="43"/>
  <c r="D70" i="43" s="1"/>
  <c r="D74" i="43" s="1"/>
  <c r="D46" i="43"/>
  <c r="E49" i="43"/>
  <c r="E61" i="43"/>
  <c r="C51" i="43"/>
  <c r="C53" i="43" s="1"/>
  <c r="C70" i="43" s="1"/>
  <c r="C74" i="43" s="1"/>
  <c r="D69" i="43"/>
  <c r="E46" i="43"/>
  <c r="F49" i="43"/>
  <c r="F69" i="43"/>
  <c r="G46" i="43"/>
  <c r="C46" i="43"/>
  <c r="G69" i="43"/>
  <c r="E69" i="43"/>
  <c r="G54" i="43"/>
  <c r="G73" i="43"/>
  <c r="F41" i="43"/>
  <c r="F61" i="43" s="1"/>
  <c r="E53" i="43"/>
  <c r="G51" i="43"/>
  <c r="G53" i="43" s="1"/>
  <c r="C73" i="43"/>
  <c r="C54" i="43"/>
  <c r="F53" i="43"/>
  <c r="C88" i="43"/>
  <c r="L88" i="43"/>
  <c r="D54" i="42"/>
  <c r="F54" i="42"/>
  <c r="L89" i="42"/>
  <c r="G53" i="42"/>
  <c r="C53" i="42"/>
  <c r="D74" i="42"/>
  <c r="F41" i="42"/>
  <c r="F61" i="42" s="1"/>
  <c r="F73" i="42" s="1"/>
  <c r="O88" i="42" s="1"/>
  <c r="E70" i="42"/>
  <c r="E74" i="42" s="1"/>
  <c r="D41" i="42"/>
  <c r="D61" i="42" s="1"/>
  <c r="D73" i="42" s="1"/>
  <c r="M88" i="42" s="1"/>
  <c r="F51" i="42"/>
  <c r="F53" i="42" s="1"/>
  <c r="F70" i="42" s="1"/>
  <c r="F74" i="42" s="1"/>
  <c r="E61" i="42"/>
  <c r="G61" i="42"/>
  <c r="D46" i="42"/>
  <c r="G54" i="42"/>
  <c r="G73" i="42"/>
  <c r="C61" i="42"/>
  <c r="E54" i="42"/>
  <c r="E73" i="42"/>
  <c r="N88" i="42" s="1"/>
  <c r="D51" i="42"/>
  <c r="D53" i="42" s="1"/>
  <c r="D70" i="42" s="1"/>
  <c r="C73" i="42"/>
  <c r="C54" i="42"/>
  <c r="C46" i="42"/>
  <c r="G69" i="42"/>
  <c r="G70" i="46"/>
  <c r="G74" i="46" s="1"/>
  <c r="D54" i="46"/>
  <c r="L89" i="46"/>
  <c r="D69" i="46"/>
  <c r="E46" i="46"/>
  <c r="F41" i="46"/>
  <c r="F61" i="46" s="1"/>
  <c r="C51" i="46"/>
  <c r="C53" i="46" s="1"/>
  <c r="D41" i="46"/>
  <c r="D61" i="46" s="1"/>
  <c r="D73" i="46" s="1"/>
  <c r="M88" i="46" s="1"/>
  <c r="F53" i="46"/>
  <c r="G41" i="46"/>
  <c r="E61" i="46"/>
  <c r="E73" i="46" s="1"/>
  <c r="N88" i="46" s="1"/>
  <c r="G54" i="46"/>
  <c r="G61" i="46"/>
  <c r="G73" i="46" s="1"/>
  <c r="D46" i="46"/>
  <c r="E54" i="46"/>
  <c r="E53" i="46"/>
  <c r="C54" i="46"/>
  <c r="C61" i="46"/>
  <c r="C73" i="46" s="1"/>
  <c r="D51" i="46"/>
  <c r="D53" i="46" s="1"/>
  <c r="D70" i="46" s="1"/>
  <c r="D74" i="46" s="1"/>
  <c r="E41" i="46"/>
  <c r="E69" i="46"/>
  <c r="F46" i="46"/>
  <c r="F49" i="46"/>
  <c r="G46" i="46"/>
  <c r="C90" i="46"/>
  <c r="C92" i="46" s="1"/>
  <c r="C91" i="46" s="1"/>
  <c r="C89" i="46"/>
  <c r="G69" i="46"/>
  <c r="D61" i="40"/>
  <c r="D41" i="40"/>
  <c r="F54" i="40"/>
  <c r="F73" i="40"/>
  <c r="O88" i="40" s="1"/>
  <c r="E49" i="40"/>
  <c r="G46" i="40"/>
  <c r="E63" i="40" a="1"/>
  <c r="E63" i="40" s="1"/>
  <c r="E69" i="40" s="1"/>
  <c r="C67" i="40" a="1"/>
  <c r="C67" i="40" s="1"/>
  <c r="C64" i="40" a="1"/>
  <c r="C64" i="40" s="1"/>
  <c r="F46" i="40"/>
  <c r="C46" i="40"/>
  <c r="E60" i="40" a="1"/>
  <c r="E60" i="40" s="1"/>
  <c r="E61" i="40" s="1"/>
  <c r="G54" i="40"/>
  <c r="G73" i="40"/>
  <c r="E71" i="40" a="1"/>
  <c r="E71" i="40" s="1"/>
  <c r="C54" i="40"/>
  <c r="D71" i="40" a="1"/>
  <c r="D71" i="40" s="1"/>
  <c r="D62" i="40" a="1"/>
  <c r="D62" i="40" s="1"/>
  <c r="C53" i="40"/>
  <c r="D51" i="40"/>
  <c r="D53" i="40" s="1"/>
  <c r="E41" i="40"/>
  <c r="L89" i="40"/>
  <c r="C60" i="40" a="1"/>
  <c r="C60" i="40" s="1"/>
  <c r="C61" i="40" s="1"/>
  <c r="C73" i="40" s="1"/>
  <c r="C41" i="40"/>
  <c r="D65" i="40" a="1"/>
  <c r="D65" i="40" s="1"/>
  <c r="D67" i="40" a="1"/>
  <c r="D67" i="40" s="1"/>
  <c r="G51" i="40"/>
  <c r="G53" i="40" s="1"/>
  <c r="G61" i="40"/>
  <c r="F41" i="40"/>
  <c r="F61" i="40" s="1"/>
  <c r="E46" i="40"/>
  <c r="D59" i="40" a="1"/>
  <c r="D59" i="40" s="1"/>
  <c r="D73" i="40" s="1"/>
  <c r="M88" i="40" s="1"/>
  <c r="E65" i="40" a="1"/>
  <c r="E65" i="40" s="1"/>
  <c r="E64" i="40" a="1"/>
  <c r="E64" i="40" s="1"/>
  <c r="D64" i="40" a="1"/>
  <c r="D64" i="40" s="1"/>
  <c r="C90" i="40"/>
  <c r="C92" i="40" s="1"/>
  <c r="C91" i="40" s="1"/>
  <c r="C89" i="40"/>
  <c r="F69" i="40"/>
  <c r="D54" i="40"/>
  <c r="F51" i="40"/>
  <c r="F53" i="40" s="1"/>
  <c r="C54" i="39"/>
  <c r="C41" i="39"/>
  <c r="C61" i="39" s="1"/>
  <c r="C73" i="39" s="1"/>
  <c r="F51" i="39"/>
  <c r="F53" i="39" s="1"/>
  <c r="G51" i="39"/>
  <c r="G53" i="39" s="1"/>
  <c r="G54" i="39"/>
  <c r="G73" i="39"/>
  <c r="G61" i="39"/>
  <c r="D46" i="39"/>
  <c r="E49" i="39"/>
  <c r="D51" i="39"/>
  <c r="D53" i="39" s="1"/>
  <c r="E41" i="39"/>
  <c r="E61" i="39" s="1"/>
  <c r="D69" i="39"/>
  <c r="F49" i="39"/>
  <c r="F69" i="39"/>
  <c r="D61" i="39"/>
  <c r="D41" i="39"/>
  <c r="F61" i="39"/>
  <c r="C88" i="39"/>
  <c r="L88" i="39"/>
  <c r="D49" i="39"/>
  <c r="E53" i="39"/>
  <c r="C53" i="39"/>
  <c r="C70" i="39" s="1"/>
  <c r="C74" i="39" s="1"/>
  <c r="G69" i="39"/>
  <c r="D69" i="38"/>
  <c r="E46" i="38"/>
  <c r="C46" i="38"/>
  <c r="D54" i="38"/>
  <c r="D73" i="38"/>
  <c r="M88" i="38" s="1"/>
  <c r="G61" i="38"/>
  <c r="G73" i="38" s="1"/>
  <c r="C41" i="38"/>
  <c r="F41" i="38"/>
  <c r="F61" i="38" s="1"/>
  <c r="F73" i="38" s="1"/>
  <c r="O88" i="38" s="1"/>
  <c r="D51" i="38"/>
  <c r="D53" i="38" s="1"/>
  <c r="G69" i="38"/>
  <c r="G54" i="38"/>
  <c r="C61" i="38"/>
  <c r="C73" i="38" s="1"/>
  <c r="F51" i="38"/>
  <c r="F53" i="38" s="1"/>
  <c r="F70" i="38" s="1"/>
  <c r="F74" i="38" s="1"/>
  <c r="C54" i="38"/>
  <c r="D46" i="38"/>
  <c r="C51" i="38"/>
  <c r="C53" i="38" s="1"/>
  <c r="C70" i="38" s="1"/>
  <c r="C74" i="38" s="1"/>
  <c r="G46" i="38"/>
  <c r="F54" i="38"/>
  <c r="E53" i="38"/>
  <c r="E70" i="38" s="1"/>
  <c r="E74" i="38" s="1"/>
  <c r="E54" i="38"/>
  <c r="E73" i="38"/>
  <c r="N88" i="38" s="1"/>
  <c r="F69" i="38"/>
  <c r="L89" i="38"/>
  <c r="P89" i="38"/>
  <c r="G51" i="38"/>
  <c r="G53" i="38" s="1"/>
  <c r="G70" i="38" s="1"/>
  <c r="G74" i="38" s="1"/>
  <c r="C89" i="38"/>
  <c r="C90" i="38"/>
  <c r="C92" i="38" s="1"/>
  <c r="C91" i="38" s="1"/>
  <c r="C54" i="37"/>
  <c r="E60" i="37" a="1"/>
  <c r="E60" i="37" s="1"/>
  <c r="E61" i="37" s="1"/>
  <c r="G41" i="37"/>
  <c r="G61" i="37" s="1"/>
  <c r="G73" i="37" s="1"/>
  <c r="F51" i="37"/>
  <c r="F53" i="37" s="1"/>
  <c r="F70" i="37" s="1"/>
  <c r="F74" i="37" s="1"/>
  <c r="F41" i="37"/>
  <c r="F61" i="37" s="1"/>
  <c r="E51" i="37"/>
  <c r="E53" i="37" s="1"/>
  <c r="D72" i="37" a="1"/>
  <c r="D72" i="37" s="1"/>
  <c r="D63" i="37" a="1"/>
  <c r="D63" i="37" s="1"/>
  <c r="D69" i="37" s="1"/>
  <c r="D60" i="37" a="1"/>
  <c r="D60" i="37" s="1"/>
  <c r="D61" i="37" s="1"/>
  <c r="D67" i="37" a="1"/>
  <c r="D67" i="37" s="1"/>
  <c r="D64" i="37" a="1"/>
  <c r="D64" i="37" s="1"/>
  <c r="G69" i="37"/>
  <c r="C61" i="37"/>
  <c r="C73" i="37" s="1"/>
  <c r="C41" i="37"/>
  <c r="D51" i="37"/>
  <c r="D53" i="37" s="1"/>
  <c r="E41" i="37"/>
  <c r="E59" i="37" a="1"/>
  <c r="E59" i="37" s="1"/>
  <c r="C51" i="37"/>
  <c r="C53" i="37" s="1"/>
  <c r="E49" i="37"/>
  <c r="F69" i="37"/>
  <c r="C88" i="37"/>
  <c r="L88" i="37"/>
  <c r="G51" i="37"/>
  <c r="G53" i="37" s="1"/>
  <c r="F54" i="37"/>
  <c r="F73" i="37"/>
  <c r="O88" i="37" s="1"/>
  <c r="E62" i="37" a="1"/>
  <c r="E62" i="37" s="1"/>
  <c r="E69" i="37" s="1"/>
  <c r="E71" i="37" a="1"/>
  <c r="E71" i="37" s="1"/>
  <c r="G46" i="37"/>
  <c r="E72" i="37" a="1"/>
  <c r="E72" i="37" s="1"/>
  <c r="D54" i="37"/>
  <c r="D73" i="37"/>
  <c r="M88" i="37" s="1"/>
  <c r="G54" i="37"/>
  <c r="C46" i="37"/>
  <c r="E63" i="37" a="1"/>
  <c r="E63" i="37" s="1"/>
  <c r="F49" i="36"/>
  <c r="G46" i="36"/>
  <c r="E46" i="36"/>
  <c r="D51" i="36"/>
  <c r="D53" i="36" s="1"/>
  <c r="E41" i="36"/>
  <c r="C51" i="36"/>
  <c r="C53" i="36" s="1"/>
  <c r="D61" i="36"/>
  <c r="D41" i="36"/>
  <c r="F41" i="36"/>
  <c r="F61" i="36" s="1"/>
  <c r="F51" i="36"/>
  <c r="F53" i="36" s="1"/>
  <c r="G54" i="36"/>
  <c r="G70" i="36" s="1"/>
  <c r="G74" i="36" s="1"/>
  <c r="G41" i="36"/>
  <c r="G61" i="36" s="1"/>
  <c r="G73" i="36" s="1"/>
  <c r="L88" i="36"/>
  <c r="C88" i="36"/>
  <c r="D49" i="36"/>
  <c r="C54" i="36"/>
  <c r="D69" i="36"/>
  <c r="C41" i="36"/>
  <c r="C61" i="36" s="1"/>
  <c r="C73" i="36" s="1"/>
  <c r="E54" i="36"/>
  <c r="E69" i="36"/>
  <c r="G69" i="36"/>
  <c r="F69" i="36"/>
  <c r="F46" i="36"/>
  <c r="E61" i="36"/>
  <c r="E73" i="36" s="1"/>
  <c r="N88" i="36" s="1"/>
  <c r="E51" i="36"/>
  <c r="E53" i="36" s="1"/>
  <c r="C74" i="35"/>
  <c r="G46" i="35"/>
  <c r="C51" i="35"/>
  <c r="C53" i="35" s="1"/>
  <c r="C70" i="35" s="1"/>
  <c r="F69" i="35"/>
  <c r="G49" i="35"/>
  <c r="G61" i="35"/>
  <c r="G41" i="35"/>
  <c r="D46" i="35"/>
  <c r="C88" i="35"/>
  <c r="L88" i="35"/>
  <c r="C73" i="35"/>
  <c r="C54" i="35"/>
  <c r="E54" i="35"/>
  <c r="E73" i="35"/>
  <c r="N88" i="35" s="1"/>
  <c r="C61" i="35"/>
  <c r="D54" i="35"/>
  <c r="D73" i="35"/>
  <c r="M88" i="35" s="1"/>
  <c r="F61" i="35"/>
  <c r="E61" i="35"/>
  <c r="G51" i="35"/>
  <c r="G53" i="35" s="1"/>
  <c r="D69" i="35"/>
  <c r="E46" i="35"/>
  <c r="C46" i="35"/>
  <c r="F73" i="35"/>
  <c r="O88" i="35" s="1"/>
  <c r="F54" i="35"/>
  <c r="F51" i="35"/>
  <c r="F53" i="35" s="1"/>
  <c r="F41" i="35"/>
  <c r="F46" i="35"/>
  <c r="D51" i="35"/>
  <c r="D53" i="35" s="1"/>
  <c r="D70" i="35" s="1"/>
  <c r="D74" i="35" s="1"/>
  <c r="E41" i="35"/>
  <c r="E69" i="35"/>
  <c r="E51" i="35"/>
  <c r="E53" i="35" s="1"/>
  <c r="F54" i="34"/>
  <c r="F73" i="34"/>
  <c r="O88" i="34" s="1"/>
  <c r="F41" i="34"/>
  <c r="F51" i="34"/>
  <c r="F53" i="34" s="1"/>
  <c r="F70" i="34" s="1"/>
  <c r="F74" i="34" s="1"/>
  <c r="E46" i="34"/>
  <c r="C46" i="34"/>
  <c r="D46" i="34"/>
  <c r="E54" i="34"/>
  <c r="E73" i="34"/>
  <c r="N88" i="34" s="1"/>
  <c r="C61" i="34"/>
  <c r="C73" i="34" s="1"/>
  <c r="C90" i="34"/>
  <c r="C92" i="34" s="1"/>
  <c r="C91" i="34" s="1"/>
  <c r="C89" i="34"/>
  <c r="L89" i="34"/>
  <c r="G54" i="34"/>
  <c r="G70" i="34" s="1"/>
  <c r="G74" i="34" s="1"/>
  <c r="G73" i="34"/>
  <c r="F69" i="34"/>
  <c r="D51" i="34"/>
  <c r="D53" i="34" s="1"/>
  <c r="D54" i="34"/>
  <c r="D73" i="34"/>
  <c r="M88" i="34" s="1"/>
  <c r="C54" i="34"/>
  <c r="C70" i="34" s="1"/>
  <c r="C74" i="34" s="1"/>
  <c r="F61" i="34"/>
  <c r="E53" i="34"/>
  <c r="E69" i="34"/>
  <c r="F46" i="34"/>
  <c r="D69" i="34"/>
  <c r="G69" i="34"/>
  <c r="E70" i="33"/>
  <c r="E74" i="33" s="1"/>
  <c r="D54" i="33"/>
  <c r="D73" i="33"/>
  <c r="M88" i="33" s="1"/>
  <c r="F54" i="33"/>
  <c r="F73" i="33"/>
  <c r="O88" i="33" s="1"/>
  <c r="F51" i="33"/>
  <c r="F53" i="33" s="1"/>
  <c r="F61" i="33"/>
  <c r="G69" i="33"/>
  <c r="G73" i="33"/>
  <c r="G54" i="33"/>
  <c r="E61" i="33"/>
  <c r="E73" i="33" s="1"/>
  <c r="N88" i="33" s="1"/>
  <c r="C73" i="33"/>
  <c r="C54" i="33"/>
  <c r="E54" i="33"/>
  <c r="F69" i="33"/>
  <c r="E69" i="33"/>
  <c r="F46" i="33"/>
  <c r="L89" i="33"/>
  <c r="D51" i="33"/>
  <c r="D53" i="33" s="1"/>
  <c r="E41" i="33"/>
  <c r="C90" i="33"/>
  <c r="C92" i="33" s="1"/>
  <c r="C91" i="33" s="1"/>
  <c r="C89" i="33"/>
  <c r="C51" i="33"/>
  <c r="C53" i="33" s="1"/>
  <c r="G51" i="33"/>
  <c r="G53" i="33" s="1"/>
  <c r="G70" i="33" s="1"/>
  <c r="G74" i="33" s="1"/>
  <c r="G75" i="45" l="1"/>
  <c r="P90" i="45"/>
  <c r="N89" i="45"/>
  <c r="D69" i="45"/>
  <c r="D70" i="45" s="1"/>
  <c r="D74" i="45" s="1"/>
  <c r="F54" i="45"/>
  <c r="F70" i="45" s="1"/>
  <c r="F74" i="45" s="1"/>
  <c r="F73" i="45"/>
  <c r="O88" i="45" s="1"/>
  <c r="E69" i="45"/>
  <c r="E70" i="45" s="1"/>
  <c r="E74" i="45" s="1"/>
  <c r="M89" i="45"/>
  <c r="L89" i="45"/>
  <c r="C90" i="45"/>
  <c r="C92" i="45" s="1"/>
  <c r="C91" i="45" s="1"/>
  <c r="C89" i="45"/>
  <c r="C70" i="45"/>
  <c r="C74" i="45" s="1"/>
  <c r="L90" i="44"/>
  <c r="C75" i="44"/>
  <c r="O89" i="44"/>
  <c r="M89" i="44"/>
  <c r="L89" i="44"/>
  <c r="L91" i="44"/>
  <c r="E54" i="44"/>
  <c r="E70" i="44" s="1"/>
  <c r="E74" i="44" s="1"/>
  <c r="D70" i="44"/>
  <c r="D74" i="44" s="1"/>
  <c r="E61" i="44"/>
  <c r="E73" i="44" s="1"/>
  <c r="N88" i="44" s="1"/>
  <c r="C90" i="44"/>
  <c r="C92" i="44" s="1"/>
  <c r="C91" i="44" s="1"/>
  <c r="C89" i="44"/>
  <c r="G70" i="44"/>
  <c r="G74" i="44" s="1"/>
  <c r="F70" i="44"/>
  <c r="F74" i="44" s="1"/>
  <c r="E69" i="44"/>
  <c r="L90" i="43"/>
  <c r="L91" i="43" s="1"/>
  <c r="C75" i="43"/>
  <c r="M90" i="43"/>
  <c r="M91" i="43" s="1"/>
  <c r="D75" i="43"/>
  <c r="L89" i="43"/>
  <c r="C89" i="43"/>
  <c r="C90" i="43"/>
  <c r="C92" i="43" s="1"/>
  <c r="C91" i="43" s="1"/>
  <c r="E54" i="43"/>
  <c r="E73" i="43"/>
  <c r="N88" i="43" s="1"/>
  <c r="G70" i="43"/>
  <c r="G74" i="43" s="1"/>
  <c r="F54" i="43"/>
  <c r="F70" i="43" s="1"/>
  <c r="F74" i="43" s="1"/>
  <c r="F73" i="43"/>
  <c r="O88" i="43" s="1"/>
  <c r="E70" i="43"/>
  <c r="E74" i="43" s="1"/>
  <c r="M89" i="43"/>
  <c r="O89" i="42"/>
  <c r="N90" i="42"/>
  <c r="E75" i="42"/>
  <c r="F75" i="42"/>
  <c r="O90" i="42"/>
  <c r="O91" i="42" s="1"/>
  <c r="M89" i="42"/>
  <c r="M91" i="42"/>
  <c r="C70" i="42"/>
  <c r="C74" i="42" s="1"/>
  <c r="M90" i="42"/>
  <c r="D75" i="42"/>
  <c r="N89" i="42"/>
  <c r="N91" i="42"/>
  <c r="G70" i="42"/>
  <c r="G74" i="42" s="1"/>
  <c r="G75" i="46"/>
  <c r="P90" i="46"/>
  <c r="M89" i="46"/>
  <c r="M90" i="46"/>
  <c r="M91" i="46" s="1"/>
  <c r="D75" i="46"/>
  <c r="N89" i="46"/>
  <c r="F70" i="46"/>
  <c r="F74" i="46" s="1"/>
  <c r="F54" i="46"/>
  <c r="F73" i="46"/>
  <c r="O88" i="46" s="1"/>
  <c r="E70" i="46"/>
  <c r="E74" i="46" s="1"/>
  <c r="C70" i="46"/>
  <c r="C74" i="46" s="1"/>
  <c r="M89" i="40"/>
  <c r="D69" i="40"/>
  <c r="D70" i="40" s="1"/>
  <c r="D74" i="40" s="1"/>
  <c r="E54" i="40"/>
  <c r="E70" i="40" s="1"/>
  <c r="E74" i="40" s="1"/>
  <c r="E73" i="40"/>
  <c r="N88" i="40" s="1"/>
  <c r="O89" i="40"/>
  <c r="C70" i="40"/>
  <c r="C74" i="40" s="1"/>
  <c r="G70" i="40"/>
  <c r="G74" i="40" s="1"/>
  <c r="C69" i="40"/>
  <c r="F70" i="40"/>
  <c r="F74" i="40" s="1"/>
  <c r="L90" i="39"/>
  <c r="L91" i="39" s="1"/>
  <c r="C75" i="39"/>
  <c r="G70" i="39"/>
  <c r="G74" i="39" s="1"/>
  <c r="E54" i="39"/>
  <c r="E70" i="39" s="1"/>
  <c r="E74" i="39" s="1"/>
  <c r="E73" i="39"/>
  <c r="N88" i="39" s="1"/>
  <c r="D54" i="39"/>
  <c r="D70" i="39" s="1"/>
  <c r="D74" i="39" s="1"/>
  <c r="D73" i="39"/>
  <c r="M88" i="39" s="1"/>
  <c r="L89" i="39"/>
  <c r="C89" i="39"/>
  <c r="C90" i="39"/>
  <c r="C92" i="39" s="1"/>
  <c r="C91" i="39" s="1"/>
  <c r="F54" i="39"/>
  <c r="F70" i="39" s="1"/>
  <c r="F74" i="39" s="1"/>
  <c r="F73" i="39"/>
  <c r="O88" i="39" s="1"/>
  <c r="L90" i="38"/>
  <c r="L91" i="38" s="1"/>
  <c r="C75" i="38"/>
  <c r="O89" i="38"/>
  <c r="F75" i="38"/>
  <c r="O90" i="38"/>
  <c r="O91" i="38" s="1"/>
  <c r="G75" i="38"/>
  <c r="P90" i="38"/>
  <c r="P91" i="38" s="1"/>
  <c r="D70" i="38"/>
  <c r="D74" i="38" s="1"/>
  <c r="N89" i="38"/>
  <c r="N90" i="38"/>
  <c r="N91" i="38" s="1"/>
  <c r="E75" i="38"/>
  <c r="P92" i="38"/>
  <c r="M89" i="38"/>
  <c r="F75" i="37"/>
  <c r="O90" i="37"/>
  <c r="O91" i="37" s="1"/>
  <c r="E54" i="37"/>
  <c r="E73" i="37"/>
  <c r="N88" i="37" s="1"/>
  <c r="O89" i="37"/>
  <c r="C70" i="37"/>
  <c r="C74" i="37" s="1"/>
  <c r="M89" i="37"/>
  <c r="G70" i="37"/>
  <c r="G74" i="37" s="1"/>
  <c r="D70" i="37"/>
  <c r="D74" i="37" s="1"/>
  <c r="L89" i="37"/>
  <c r="C90" i="37"/>
  <c r="C92" i="37" s="1"/>
  <c r="C91" i="37" s="1"/>
  <c r="C89" i="37"/>
  <c r="E70" i="37"/>
  <c r="E74" i="37" s="1"/>
  <c r="N89" i="36"/>
  <c r="G75" i="36"/>
  <c r="P90" i="36"/>
  <c r="C90" i="36"/>
  <c r="C92" i="36" s="1"/>
  <c r="C91" i="36" s="1"/>
  <c r="C89" i="36"/>
  <c r="F70" i="36"/>
  <c r="F74" i="36" s="1"/>
  <c r="L89" i="36"/>
  <c r="E70" i="36"/>
  <c r="E74" i="36" s="1"/>
  <c r="F54" i="36"/>
  <c r="F73" i="36"/>
  <c r="O88" i="36" s="1"/>
  <c r="C70" i="36"/>
  <c r="C74" i="36" s="1"/>
  <c r="D54" i="36"/>
  <c r="D70" i="36" s="1"/>
  <c r="D74" i="36" s="1"/>
  <c r="D73" i="36"/>
  <c r="M88" i="36" s="1"/>
  <c r="M90" i="35"/>
  <c r="M91" i="35" s="1"/>
  <c r="D75" i="35"/>
  <c r="N89" i="35"/>
  <c r="G54" i="35"/>
  <c r="G70" i="35" s="1"/>
  <c r="G74" i="35" s="1"/>
  <c r="G73" i="35"/>
  <c r="E70" i="35"/>
  <c r="E74" i="35" s="1"/>
  <c r="F70" i="35"/>
  <c r="F74" i="35" s="1"/>
  <c r="L89" i="35"/>
  <c r="O89" i="35"/>
  <c r="M89" i="35"/>
  <c r="C90" i="35"/>
  <c r="C92" i="35" s="1"/>
  <c r="C91" i="35" s="1"/>
  <c r="C89" i="35"/>
  <c r="L90" i="35"/>
  <c r="L91" i="35" s="1"/>
  <c r="C75" i="35"/>
  <c r="L90" i="34"/>
  <c r="L91" i="34" s="1"/>
  <c r="C75" i="34"/>
  <c r="F75" i="34"/>
  <c r="O90" i="34"/>
  <c r="O91" i="34" s="1"/>
  <c r="G75" i="34"/>
  <c r="P90" i="34"/>
  <c r="O89" i="34"/>
  <c r="D70" i="34"/>
  <c r="D74" i="34" s="1"/>
  <c r="E70" i="34"/>
  <c r="E74" i="34" s="1"/>
  <c r="N89" i="34"/>
  <c r="M89" i="34"/>
  <c r="N89" i="33"/>
  <c r="N90" i="33"/>
  <c r="N91" i="33" s="1"/>
  <c r="E75" i="33"/>
  <c r="D70" i="33"/>
  <c r="D74" i="33" s="1"/>
  <c r="F70" i="33"/>
  <c r="F74" i="33" s="1"/>
  <c r="O89" i="33"/>
  <c r="P90" i="33"/>
  <c r="G75" i="33"/>
  <c r="C70" i="33"/>
  <c r="C74" i="33" s="1"/>
  <c r="M89" i="33"/>
  <c r="L92" i="38" l="1"/>
  <c r="L92" i="34"/>
  <c r="N90" i="45"/>
  <c r="N91" i="45" s="1"/>
  <c r="E75" i="45"/>
  <c r="M90" i="45"/>
  <c r="M91" i="45" s="1"/>
  <c r="D75" i="45"/>
  <c r="F75" i="45"/>
  <c r="O90" i="45"/>
  <c r="O91" i="45" s="1"/>
  <c r="O89" i="45"/>
  <c r="O92" i="45" s="1"/>
  <c r="L90" i="45"/>
  <c r="L91" i="45" s="1"/>
  <c r="C75" i="45"/>
  <c r="M92" i="45"/>
  <c r="D89" i="45"/>
  <c r="D88" i="45" s="1"/>
  <c r="F89" i="45"/>
  <c r="F88" i="45" s="1"/>
  <c r="P91" i="45"/>
  <c r="P92" i="45"/>
  <c r="N89" i="44"/>
  <c r="N91" i="44"/>
  <c r="M90" i="44"/>
  <c r="M91" i="44" s="1"/>
  <c r="D75" i="44"/>
  <c r="N90" i="44"/>
  <c r="E75" i="44"/>
  <c r="L92" i="44"/>
  <c r="M92" i="44"/>
  <c r="D89" i="44"/>
  <c r="D88" i="44" s="1"/>
  <c r="F75" i="44"/>
  <c r="O90" i="44"/>
  <c r="O91" i="44" s="1"/>
  <c r="O92" i="44"/>
  <c r="G75" i="44"/>
  <c r="P90" i="44"/>
  <c r="F75" i="43"/>
  <c r="O90" i="43"/>
  <c r="O89" i="43"/>
  <c r="O92" i="43" s="1"/>
  <c r="O91" i="43"/>
  <c r="L92" i="43"/>
  <c r="M92" i="43"/>
  <c r="D89" i="43"/>
  <c r="D88" i="43" s="1"/>
  <c r="G75" i="43"/>
  <c r="P90" i="43"/>
  <c r="N89" i="43"/>
  <c r="N90" i="43"/>
  <c r="N91" i="43" s="1"/>
  <c r="E75" i="43"/>
  <c r="G75" i="42"/>
  <c r="P90" i="42"/>
  <c r="M92" i="42"/>
  <c r="D89" i="42"/>
  <c r="D88" i="42" s="1"/>
  <c r="N92" i="42"/>
  <c r="F89" i="42"/>
  <c r="F88" i="42" s="1"/>
  <c r="L90" i="42"/>
  <c r="C75" i="42"/>
  <c r="O92" i="42"/>
  <c r="L90" i="46"/>
  <c r="C75" i="46"/>
  <c r="F89" i="46"/>
  <c r="F88" i="46" s="1"/>
  <c r="O89" i="46"/>
  <c r="M92" i="46"/>
  <c r="D89" i="46"/>
  <c r="D88" i="46" s="1"/>
  <c r="N90" i="46"/>
  <c r="N91" i="46" s="1"/>
  <c r="E75" i="46"/>
  <c r="P91" i="46"/>
  <c r="P92" i="46"/>
  <c r="F75" i="46"/>
  <c r="O90" i="46"/>
  <c r="O91" i="46" s="1"/>
  <c r="N90" i="40"/>
  <c r="N91" i="40" s="1"/>
  <c r="E75" i="40"/>
  <c r="M90" i="40"/>
  <c r="M91" i="40" s="1"/>
  <c r="D75" i="40"/>
  <c r="L90" i="40"/>
  <c r="C75" i="40"/>
  <c r="D89" i="40"/>
  <c r="D88" i="40" s="1"/>
  <c r="G75" i="40"/>
  <c r="P90" i="40"/>
  <c r="N89" i="40"/>
  <c r="F75" i="40"/>
  <c r="O90" i="40"/>
  <c r="O91" i="40" s="1"/>
  <c r="O90" i="39"/>
  <c r="O91" i="39" s="1"/>
  <c r="F75" i="39"/>
  <c r="M90" i="39"/>
  <c r="D75" i="39"/>
  <c r="N90" i="39"/>
  <c r="N91" i="39" s="1"/>
  <c r="E75" i="39"/>
  <c r="O89" i="39"/>
  <c r="O92" i="39" s="1"/>
  <c r="N89" i="39"/>
  <c r="L92" i="39"/>
  <c r="G75" i="39"/>
  <c r="P90" i="39"/>
  <c r="M89" i="39"/>
  <c r="M91" i="39"/>
  <c r="D89" i="38"/>
  <c r="D88" i="38" s="1"/>
  <c r="F89" i="38"/>
  <c r="F88" i="38" s="1"/>
  <c r="N92" i="38"/>
  <c r="O92" i="38"/>
  <c r="M90" i="38"/>
  <c r="M91" i="38" s="1"/>
  <c r="D75" i="38"/>
  <c r="N90" i="37"/>
  <c r="E75" i="37"/>
  <c r="L90" i="37"/>
  <c r="L91" i="37" s="1"/>
  <c r="C75" i="37"/>
  <c r="O92" i="37"/>
  <c r="N89" i="37"/>
  <c r="N91" i="37"/>
  <c r="D89" i="37"/>
  <c r="D88" i="37" s="1"/>
  <c r="M90" i="37"/>
  <c r="M91" i="37" s="1"/>
  <c r="D75" i="37"/>
  <c r="G75" i="37"/>
  <c r="P90" i="37"/>
  <c r="M90" i="36"/>
  <c r="D75" i="36"/>
  <c r="F75" i="36"/>
  <c r="O90" i="36"/>
  <c r="L90" i="36"/>
  <c r="L91" i="36" s="1"/>
  <c r="C75" i="36"/>
  <c r="O89" i="36"/>
  <c r="O92" i="36" s="1"/>
  <c r="O91" i="36"/>
  <c r="N90" i="36"/>
  <c r="N91" i="36" s="1"/>
  <c r="E75" i="36"/>
  <c r="P91" i="36"/>
  <c r="P92" i="36"/>
  <c r="M89" i="36"/>
  <c r="M91" i="36"/>
  <c r="N92" i="36"/>
  <c r="F89" i="36"/>
  <c r="F88" i="36" s="1"/>
  <c r="G75" i="35"/>
  <c r="P90" i="35"/>
  <c r="L92" i="35"/>
  <c r="N90" i="35"/>
  <c r="N91" i="35" s="1"/>
  <c r="E75" i="35"/>
  <c r="F75" i="35"/>
  <c r="O90" i="35"/>
  <c r="O91" i="35" s="1"/>
  <c r="M92" i="35"/>
  <c r="D89" i="35"/>
  <c r="D88" i="35" s="1"/>
  <c r="O92" i="35"/>
  <c r="N92" i="35"/>
  <c r="F89" i="35"/>
  <c r="F88" i="35" s="1"/>
  <c r="N90" i="34"/>
  <c r="N91" i="34" s="1"/>
  <c r="E75" i="34"/>
  <c r="O92" i="34"/>
  <c r="F89" i="34"/>
  <c r="F88" i="34" s="1"/>
  <c r="M90" i="34"/>
  <c r="M91" i="34" s="1"/>
  <c r="D75" i="34"/>
  <c r="D89" i="34"/>
  <c r="D88" i="34" s="1"/>
  <c r="P91" i="34"/>
  <c r="P92" i="34"/>
  <c r="D89" i="33"/>
  <c r="D88" i="33" s="1"/>
  <c r="L90" i="33"/>
  <c r="C75" i="33"/>
  <c r="F75" i="33"/>
  <c r="O90" i="33"/>
  <c r="O91" i="33" s="1"/>
  <c r="D75" i="33"/>
  <c r="M90" i="33"/>
  <c r="M91" i="33" s="1"/>
  <c r="P92" i="33"/>
  <c r="P91" i="33"/>
  <c r="N92" i="33"/>
  <c r="F89" i="33"/>
  <c r="F88" i="33" s="1"/>
  <c r="L92" i="45" l="1"/>
  <c r="N92" i="45"/>
  <c r="F90" i="45"/>
  <c r="F92" i="45"/>
  <c r="F91" i="45" s="1"/>
  <c r="D90" i="45"/>
  <c r="D92" i="45" s="1"/>
  <c r="P91" i="44"/>
  <c r="P92" i="44"/>
  <c r="D90" i="44"/>
  <c r="D92" i="44"/>
  <c r="N92" i="44"/>
  <c r="F89" i="44"/>
  <c r="F88" i="44" s="1"/>
  <c r="D90" i="43"/>
  <c r="D92" i="43" s="1"/>
  <c r="N92" i="43"/>
  <c r="F89" i="43"/>
  <c r="F88" i="43" s="1"/>
  <c r="P91" i="43"/>
  <c r="P92" i="43"/>
  <c r="D90" i="42"/>
  <c r="D92" i="42"/>
  <c r="L91" i="42"/>
  <c r="L92" i="42"/>
  <c r="F90" i="42"/>
  <c r="F92" i="42"/>
  <c r="F91" i="42" s="1"/>
  <c r="P92" i="42"/>
  <c r="P91" i="42"/>
  <c r="D90" i="46"/>
  <c r="D92" i="46" s="1"/>
  <c r="F90" i="46"/>
  <c r="F92" i="46" s="1"/>
  <c r="F91" i="46" s="1"/>
  <c r="L91" i="46"/>
  <c r="L92" i="46"/>
  <c r="O92" i="46"/>
  <c r="N92" i="46"/>
  <c r="D90" i="40"/>
  <c r="D92" i="40"/>
  <c r="L91" i="40"/>
  <c r="L92" i="40"/>
  <c r="P91" i="40"/>
  <c r="P92" i="40"/>
  <c r="M92" i="40"/>
  <c r="N92" i="40"/>
  <c r="F89" i="40"/>
  <c r="F88" i="40" s="1"/>
  <c r="O92" i="40"/>
  <c r="N92" i="39"/>
  <c r="F89" i="39"/>
  <c r="F88" i="39" s="1"/>
  <c r="P91" i="39"/>
  <c r="P92" i="39"/>
  <c r="M92" i="39"/>
  <c r="D89" i="39"/>
  <c r="D88" i="39" s="1"/>
  <c r="D90" i="38"/>
  <c r="D92" i="38" s="1"/>
  <c r="F90" i="38"/>
  <c r="F92" i="38" s="1"/>
  <c r="F91" i="38" s="1"/>
  <c r="M92" i="38"/>
  <c r="D90" i="37"/>
  <c r="D92" i="37"/>
  <c r="M92" i="37"/>
  <c r="P91" i="37"/>
  <c r="P92" i="37"/>
  <c r="N92" i="37"/>
  <c r="F89" i="37"/>
  <c r="F88" i="37" s="1"/>
  <c r="L92" i="37"/>
  <c r="M92" i="36"/>
  <c r="D89" i="36"/>
  <c r="D88" i="36" s="1"/>
  <c r="L92" i="36"/>
  <c r="F90" i="36"/>
  <c r="F92" i="36"/>
  <c r="F91" i="36" s="1"/>
  <c r="P91" i="35"/>
  <c r="P92" i="35"/>
  <c r="D90" i="35"/>
  <c r="D92" i="35" s="1"/>
  <c r="F90" i="35"/>
  <c r="F92" i="35" s="1"/>
  <c r="F91" i="35" s="1"/>
  <c r="D90" i="34"/>
  <c r="D92" i="34"/>
  <c r="M92" i="34"/>
  <c r="F90" i="34"/>
  <c r="F92" i="34"/>
  <c r="F91" i="34" s="1"/>
  <c r="N92" i="34"/>
  <c r="L91" i="33"/>
  <c r="L92" i="33"/>
  <c r="D90" i="33"/>
  <c r="D92" i="33" s="1"/>
  <c r="F90" i="33"/>
  <c r="F92" i="33" s="1"/>
  <c r="F91" i="33" s="1"/>
  <c r="O92" i="33"/>
  <c r="M92" i="33"/>
  <c r="D91" i="45" l="1"/>
  <c r="E91" i="45" s="1"/>
  <c r="E92" i="45"/>
  <c r="D91" i="44"/>
  <c r="E91" i="44" s="1"/>
  <c r="E92" i="44"/>
  <c r="F90" i="44"/>
  <c r="F92" i="44"/>
  <c r="F91" i="44" s="1"/>
  <c r="D91" i="43"/>
  <c r="F90" i="43"/>
  <c r="F92" i="43" s="1"/>
  <c r="D91" i="42"/>
  <c r="E91" i="42" s="1"/>
  <c r="E92" i="42"/>
  <c r="D91" i="46"/>
  <c r="E91" i="46" s="1"/>
  <c r="E92" i="46"/>
  <c r="F90" i="40"/>
  <c r="F92" i="40" s="1"/>
  <c r="D91" i="40"/>
  <c r="D90" i="39"/>
  <c r="D92" i="39"/>
  <c r="F90" i="39"/>
  <c r="F92" i="39" s="1"/>
  <c r="F91" i="39" s="1"/>
  <c r="E92" i="38"/>
  <c r="D91" i="38"/>
  <c r="E91" i="38" s="1"/>
  <c r="D91" i="37"/>
  <c r="F90" i="37"/>
  <c r="F92" i="37" s="1"/>
  <c r="D90" i="36"/>
  <c r="D92" i="36"/>
  <c r="D91" i="35"/>
  <c r="E91" i="35" s="1"/>
  <c r="E92" i="35"/>
  <c r="D91" i="34"/>
  <c r="E91" i="34" s="1"/>
  <c r="E92" i="34"/>
  <c r="D91" i="33"/>
  <c r="E91" i="33" s="1"/>
  <c r="E92" i="33"/>
  <c r="F91" i="43" l="1"/>
  <c r="E91" i="43" s="1"/>
  <c r="E92" i="43"/>
  <c r="F91" i="40"/>
  <c r="E91" i="40" s="1"/>
  <c r="E92" i="40"/>
  <c r="D91" i="39"/>
  <c r="E91" i="39" s="1"/>
  <c r="E92" i="39"/>
  <c r="F91" i="37"/>
  <c r="E92" i="37"/>
  <c r="E91" i="37"/>
  <c r="D91" i="36"/>
  <c r="E91" i="36" s="1"/>
  <c r="E92" i="36"/>
  <c r="G68" i="32" l="1" a="1"/>
  <c r="G68" i="32" s="1"/>
  <c r="E68" i="32" a="1"/>
  <c r="E68" i="32" s="1"/>
  <c r="C68" i="32" a="1"/>
  <c r="C68" i="32" s="1"/>
  <c r="C57" i="32"/>
  <c r="D55" i="32" a="1"/>
  <c r="D55" i="32" s="1"/>
  <c r="F52" i="32" a="1"/>
  <c r="F52" i="32" s="1"/>
  <c r="G50" i="32"/>
  <c r="F50" i="32"/>
  <c r="E50" i="32"/>
  <c r="C50" i="32"/>
  <c r="D48" i="32" a="1"/>
  <c r="D48" i="32" s="1"/>
  <c r="G45" i="32" a="1"/>
  <c r="G45" i="32" s="1"/>
  <c r="C45" i="32" a="1"/>
  <c r="C45" i="32" s="1"/>
  <c r="D44" i="32" a="1"/>
  <c r="D44" i="32" s="1"/>
  <c r="E43" i="32" a="1"/>
  <c r="E43" i="32" s="1"/>
  <c r="F42" i="32" a="1"/>
  <c r="F42" i="32" s="1"/>
  <c r="J36" i="32"/>
  <c r="B36" i="32"/>
  <c r="I24" i="32" s="1"/>
  <c r="I33" i="32"/>
  <c r="C62" i="32" s="1" a="1"/>
  <c r="C62" i="32" s="1"/>
  <c r="B33" i="32" a="1"/>
  <c r="B33" i="32" s="1"/>
  <c r="I32" i="32"/>
  <c r="I31" i="32"/>
  <c r="C65" i="32" s="1" a="1"/>
  <c r="C65" i="32" s="1"/>
  <c r="G65" i="32" s="1"/>
  <c r="I30" i="32"/>
  <c r="F68" i="32" s="1" a="1"/>
  <c r="F68" i="32" s="1"/>
  <c r="I29" i="32"/>
  <c r="C63" i="32" s="1" a="1"/>
  <c r="C63" i="32" s="1"/>
  <c r="G63" i="32" s="1"/>
  <c r="J27" i="32"/>
  <c r="D50" i="32" s="1"/>
  <c r="I23" i="32"/>
  <c r="B17" i="32" a="1"/>
  <c r="B17" i="32" s="1"/>
  <c r="C16" i="32"/>
  <c r="B16" i="32" a="1"/>
  <c r="B16" i="32" s="1"/>
  <c r="I11" i="32"/>
  <c r="J11" i="32" s="1"/>
  <c r="J9" i="32"/>
  <c r="I9" i="32"/>
  <c r="B9" i="32" a="1"/>
  <c r="B9" i="32" s="1"/>
  <c r="B5" i="32" a="1"/>
  <c r="B5" i="32" s="1"/>
  <c r="K2" i="32"/>
  <c r="B30" i="32" s="1" a="1"/>
  <c r="B30" i="32" s="1"/>
  <c r="B36" i="7"/>
  <c r="A14" i="9" a="1"/>
  <c r="A14" i="9" s="1"/>
  <c r="A15" i="9" a="1"/>
  <c r="A15" i="9" s="1"/>
  <c r="A195" i="9" a="1"/>
  <c r="A195" i="9" s="1"/>
  <c r="A27" i="9" a="1"/>
  <c r="A27" i="9" s="1"/>
  <c r="Z37" i="6"/>
  <c r="A37" i="6"/>
  <c r="Z36" i="6"/>
  <c r="A36" i="6"/>
  <c r="Z35" i="6"/>
  <c r="A35" i="6"/>
  <c r="Z34" i="6"/>
  <c r="A34" i="6"/>
  <c r="Z33" i="6"/>
  <c r="A33" i="6"/>
  <c r="Z32" i="6"/>
  <c r="A32" i="6"/>
  <c r="Z31" i="6"/>
  <c r="A31" i="6"/>
  <c r="Z30" i="6"/>
  <c r="A30" i="6"/>
  <c r="Z29" i="6"/>
  <c r="A29" i="6"/>
  <c r="Z28" i="6"/>
  <c r="A28" i="6"/>
  <c r="O28" i="6"/>
  <c r="I32" i="6"/>
  <c r="Q29" i="6"/>
  <c r="R29" i="6"/>
  <c r="P28" i="6"/>
  <c r="N31" i="6"/>
  <c r="W28" i="6"/>
  <c r="Q37" i="6"/>
  <c r="U35" i="6"/>
  <c r="O29" i="6"/>
  <c r="N28" i="6"/>
  <c r="J28" i="6"/>
  <c r="P36" i="6"/>
  <c r="M29" i="6"/>
  <c r="L33" i="6"/>
  <c r="V34" i="6"/>
  <c r="V35" i="6"/>
  <c r="R36" i="6"/>
  <c r="L32" i="6"/>
  <c r="T37" i="6"/>
  <c r="W36" i="6"/>
  <c r="Q31" i="6"/>
  <c r="W34" i="6"/>
  <c r="M32" i="6"/>
  <c r="Q28" i="6"/>
  <c r="N35" i="6"/>
  <c r="S33" i="6"/>
  <c r="J32" i="6"/>
  <c r="O34" i="6"/>
  <c r="R28" i="6"/>
  <c r="O32" i="6"/>
  <c r="I33" i="6"/>
  <c r="L29" i="6"/>
  <c r="S29" i="6"/>
  <c r="M35" i="6"/>
  <c r="L36" i="6"/>
  <c r="V31" i="6"/>
  <c r="N32" i="6"/>
  <c r="I36" i="6"/>
  <c r="J33" i="6"/>
  <c r="Q35" i="6"/>
  <c r="W30" i="6"/>
  <c r="R33" i="6"/>
  <c r="S28" i="6"/>
  <c r="V32" i="6"/>
  <c r="U37" i="6"/>
  <c r="T32" i="6"/>
  <c r="K29" i="6"/>
  <c r="S36" i="6"/>
  <c r="P33" i="6"/>
  <c r="P37" i="6"/>
  <c r="N36" i="6"/>
  <c r="T36" i="6"/>
  <c r="M33" i="6"/>
  <c r="U33" i="6"/>
  <c r="J29" i="6"/>
  <c r="K33" i="6"/>
  <c r="M31" i="6"/>
  <c r="T33" i="6"/>
  <c r="T35" i="6"/>
  <c r="Q32" i="6"/>
  <c r="P29" i="6"/>
  <c r="Q36" i="6"/>
  <c r="O30" i="6"/>
  <c r="J36" i="6"/>
  <c r="L37" i="6"/>
  <c r="U31" i="6"/>
  <c r="M28" i="6"/>
  <c r="U32" i="6"/>
  <c r="U29" i="6"/>
  <c r="V30" i="6"/>
  <c r="O33" i="6"/>
  <c r="T29" i="6"/>
  <c r="K36" i="6"/>
  <c r="U28" i="6"/>
  <c r="M37" i="6"/>
  <c r="I29" i="6"/>
  <c r="W32" i="6"/>
  <c r="I35" i="6"/>
  <c r="K32" i="6"/>
  <c r="T28" i="6"/>
  <c r="V36" i="6"/>
  <c r="W29" i="6"/>
  <c r="R32" i="6"/>
  <c r="P32" i="6"/>
  <c r="I37" i="6"/>
  <c r="I28" i="6"/>
  <c r="O36" i="6"/>
  <c r="Q33" i="6"/>
  <c r="S32" i="6"/>
  <c r="I31" i="6"/>
  <c r="L28" i="6"/>
  <c r="R37" i="6"/>
  <c r="K28" i="6"/>
  <c r="T31" i="6"/>
  <c r="V28" i="6"/>
  <c r="W33" i="6"/>
  <c r="J37" i="6"/>
  <c r="G62" i="32" l="1"/>
  <c r="C71" i="32" a="1"/>
  <c r="C71" i="32" s="1"/>
  <c r="E59" i="32" a="1"/>
  <c r="E59" i="32" s="1"/>
  <c r="G51" i="32"/>
  <c r="C78" i="32" a="1"/>
  <c r="C78" i="32" s="1"/>
  <c r="E87" i="32" a="1"/>
  <c r="E87" i="32" s="1"/>
  <c r="B90" i="32" a="1"/>
  <c r="B90" i="32" s="1"/>
  <c r="B20" i="32" a="1"/>
  <c r="B20" i="32" s="1"/>
  <c r="E37" i="32" a="1"/>
  <c r="E37" i="32" s="1"/>
  <c r="E51" i="32" s="1"/>
  <c r="E53" i="32" s="1"/>
  <c r="D38" i="32" a="1"/>
  <c r="D38" i="32" s="1"/>
  <c r="C39" i="32" a="1"/>
  <c r="C39" i="32" s="1"/>
  <c r="C66" i="32" s="1"/>
  <c r="C69" i="32" s="1"/>
  <c r="G39" i="32" a="1"/>
  <c r="G39" i="32" s="1"/>
  <c r="G66" i="32" s="1"/>
  <c r="F40" i="32" a="1"/>
  <c r="F40" i="32" s="1"/>
  <c r="D47" i="32" a="1"/>
  <c r="D47" i="32" s="1"/>
  <c r="D49" i="32" s="1"/>
  <c r="C48" i="32" a="1"/>
  <c r="C48" i="32" s="1"/>
  <c r="G48" i="32" a="1"/>
  <c r="G48" i="32" s="1"/>
  <c r="D57" i="32"/>
  <c r="D62" i="32" s="1" a="1"/>
  <c r="D62" i="32" s="1"/>
  <c r="F59" i="32" a="1"/>
  <c r="F59" i="32" s="1"/>
  <c r="E60" i="32" a="1"/>
  <c r="E60" i="32" s="1"/>
  <c r="E72" i="32" a="1"/>
  <c r="E72" i="32" s="1"/>
  <c r="B6" i="32" a="1"/>
  <c r="B6" i="32" s="1"/>
  <c r="B12" i="32" a="1"/>
  <c r="B12" i="32" s="1"/>
  <c r="B24" i="32" a="1"/>
  <c r="B24" i="32" s="1"/>
  <c r="B28" i="32" a="1"/>
  <c r="B28" i="32" s="1"/>
  <c r="B31" i="32" a="1"/>
  <c r="B31" i="32" s="1"/>
  <c r="C42" i="32" a="1"/>
  <c r="C42" i="32" s="1"/>
  <c r="G42" i="32" a="1"/>
  <c r="G42" i="32" s="1"/>
  <c r="F43" i="32" a="1"/>
  <c r="F43" i="32" s="1"/>
  <c r="F46" i="32" s="1"/>
  <c r="E44" i="32" a="1"/>
  <c r="E44" i="32" s="1"/>
  <c r="D45" i="32" a="1"/>
  <c r="D45" i="32" s="1"/>
  <c r="C52" i="32" a="1"/>
  <c r="C52" i="32" s="1"/>
  <c r="G52" i="32" a="1"/>
  <c r="G52" i="32" s="1"/>
  <c r="E55" i="32" a="1"/>
  <c r="E55" i="32" s="1"/>
  <c r="E57" i="32"/>
  <c r="F62" i="32" a="1"/>
  <c r="F62" i="32" s="1"/>
  <c r="E64" i="32" a="1"/>
  <c r="E64" i="32" s="1"/>
  <c r="E67" i="32" a="1"/>
  <c r="E67" i="32" s="1"/>
  <c r="D68" i="32" a="1"/>
  <c r="D68" i="32" s="1"/>
  <c r="F71" i="32" a="1"/>
  <c r="F71" i="32" s="1"/>
  <c r="D78" i="32" a="1"/>
  <c r="D78" i="32" s="1"/>
  <c r="B86" i="32" a="1"/>
  <c r="B86" i="32" s="1"/>
  <c r="F87" i="32" a="1"/>
  <c r="F87" i="32" s="1"/>
  <c r="B91" i="32" a="1"/>
  <c r="B91" i="32" s="1"/>
  <c r="C59" i="32" a="1"/>
  <c r="C59" i="32" s="1"/>
  <c r="G59" i="32" a="1"/>
  <c r="G59" i="32" s="1"/>
  <c r="F60" i="32" a="1"/>
  <c r="F60" i="32" s="1"/>
  <c r="F63" i="32" a="1"/>
  <c r="F63" i="32" s="1"/>
  <c r="F72" i="32" a="1"/>
  <c r="F72" i="32" s="1"/>
  <c r="D42" i="32" a="1"/>
  <c r="D42" i="32" s="1"/>
  <c r="F44" i="32" a="1"/>
  <c r="F44" i="32" s="1"/>
  <c r="D52" i="32" a="1"/>
  <c r="D52" i="32" s="1"/>
  <c r="F55" i="32" a="1"/>
  <c r="F55" i="32" s="1"/>
  <c r="F64" i="32" a="1"/>
  <c r="F64" i="32" s="1"/>
  <c r="E65" i="32" a="1"/>
  <c r="E65" i="32" s="1"/>
  <c r="F67" i="32" a="1"/>
  <c r="F67" i="32" s="1"/>
  <c r="E78" i="32" a="1"/>
  <c r="E78" i="32" s="1"/>
  <c r="C87" i="32" a="1"/>
  <c r="C87" i="32" s="1"/>
  <c r="B88" i="32" a="1"/>
  <c r="B88" i="32" s="1"/>
  <c r="D39" i="32" a="1"/>
  <c r="D39" i="32" s="1"/>
  <c r="D66" i="32" s="1"/>
  <c r="B7" i="32" a="1"/>
  <c r="B7" i="32" s="1"/>
  <c r="B14" i="32" a="1"/>
  <c r="B14" i="32" s="1"/>
  <c r="B29" i="32" a="1"/>
  <c r="B29" i="32" s="1"/>
  <c r="C43" i="32" a="1"/>
  <c r="C43" i="32" s="1"/>
  <c r="E45" i="32" a="1"/>
  <c r="E45" i="32" s="1"/>
  <c r="B18" i="32" a="1"/>
  <c r="B18" i="32" s="1"/>
  <c r="B22" i="32" a="1"/>
  <c r="B22" i="32" s="1"/>
  <c r="B26" i="32" a="1"/>
  <c r="B26" i="32" s="1"/>
  <c r="B32" i="32" a="1"/>
  <c r="B32" i="32" s="1"/>
  <c r="C37" i="32" a="1"/>
  <c r="C37" i="32" s="1"/>
  <c r="G37" i="32" a="1"/>
  <c r="G37" i="32" s="1"/>
  <c r="F38" i="32" a="1"/>
  <c r="F38" i="32" s="1"/>
  <c r="E39" i="32" a="1"/>
  <c r="E39" i="32" s="1"/>
  <c r="E66" i="32" s="1"/>
  <c r="D40" i="32" a="1"/>
  <c r="D40" i="32" s="1"/>
  <c r="F47" i="32" a="1"/>
  <c r="F47" i="32" s="1"/>
  <c r="F49" i="32" s="1"/>
  <c r="E48" i="32" a="1"/>
  <c r="E48" i="32" s="1"/>
  <c r="C60" i="32" a="1"/>
  <c r="C60" i="32" s="1"/>
  <c r="G60" i="32" a="1"/>
  <c r="G60" i="32" s="1"/>
  <c r="C72" i="32" a="1"/>
  <c r="C72" i="32" s="1"/>
  <c r="G72" i="32" a="1"/>
  <c r="G72" i="32" s="1"/>
  <c r="B92" i="32" a="1"/>
  <c r="B92" i="32" s="1"/>
  <c r="E38" i="32" a="1"/>
  <c r="E38" i="32" s="1"/>
  <c r="G40" i="32" a="1"/>
  <c r="G40" i="32" s="1"/>
  <c r="E47" i="32" a="1"/>
  <c r="E47" i="32" s="1"/>
  <c r="B10" i="32" a="1"/>
  <c r="B10" i="32" s="1"/>
  <c r="B4" i="32" a="1"/>
  <c r="B4" i="32" s="1"/>
  <c r="B8" i="32" a="1"/>
  <c r="B8" i="32" s="1"/>
  <c r="B15" i="32" a="1"/>
  <c r="B15" i="32" s="1"/>
  <c r="E42" i="32" a="1"/>
  <c r="E42" i="32" s="1"/>
  <c r="D43" i="32" a="1"/>
  <c r="D43" i="32" s="1"/>
  <c r="C44" i="32" a="1"/>
  <c r="C44" i="32" s="1"/>
  <c r="G44" i="32" a="1"/>
  <c r="G44" i="32" s="1"/>
  <c r="F45" i="32" a="1"/>
  <c r="F45" i="32" s="1"/>
  <c r="E52" i="32" a="1"/>
  <c r="E52" i="32" s="1"/>
  <c r="C55" i="32" a="1"/>
  <c r="C55" i="32" s="1"/>
  <c r="G55" i="32" a="1"/>
  <c r="G55" i="32" s="1"/>
  <c r="G71" i="32" s="1"/>
  <c r="C64" i="32" a="1"/>
  <c r="C64" i="32" s="1"/>
  <c r="G64" i="32" a="1"/>
  <c r="G64" i="32" s="1"/>
  <c r="F65" i="32" a="1"/>
  <c r="F65" i="32" s="1"/>
  <c r="C67" i="32" a="1"/>
  <c r="C67" i="32" s="1"/>
  <c r="G67" i="32" a="1"/>
  <c r="G67" i="32" s="1"/>
  <c r="D71" i="32" a="1"/>
  <c r="D71" i="32" s="1"/>
  <c r="B77" i="32" a="1"/>
  <c r="B77" i="32" s="1"/>
  <c r="F78" i="32" a="1"/>
  <c r="F78" i="32" s="1"/>
  <c r="D87" i="32" a="1"/>
  <c r="D87" i="32" s="1"/>
  <c r="B89" i="32" a="1"/>
  <c r="B89" i="32" s="1"/>
  <c r="B21" i="32" a="1"/>
  <c r="B21" i="32" s="1"/>
  <c r="F37" i="32" a="1"/>
  <c r="F37" i="32" s="1"/>
  <c r="C40" i="32" a="1"/>
  <c r="C40" i="32" s="1"/>
  <c r="B3" i="32" a="1"/>
  <c r="B3" i="32" s="1"/>
  <c r="G43" i="32" a="1"/>
  <c r="G43" i="32" s="1"/>
  <c r="B11" i="32" a="1"/>
  <c r="B11" i="32" s="1"/>
  <c r="B19" i="32" a="1"/>
  <c r="B19" i="32" s="1"/>
  <c r="B23" i="32" a="1"/>
  <c r="B23" i="32" s="1"/>
  <c r="B27" i="32" a="1"/>
  <c r="B27" i="32" s="1"/>
  <c r="D37" i="32" a="1"/>
  <c r="D37" i="32" s="1"/>
  <c r="C38" i="32" a="1"/>
  <c r="C38" i="32" s="1"/>
  <c r="G38" i="32" a="1"/>
  <c r="G38" i="32" s="1"/>
  <c r="F39" i="32" a="1"/>
  <c r="F39" i="32" s="1"/>
  <c r="F66" i="32" s="1"/>
  <c r="E40" i="32" a="1"/>
  <c r="E40" i="32" s="1"/>
  <c r="C47" i="32" a="1"/>
  <c r="C47" i="32" s="1"/>
  <c r="C49" i="32" s="1"/>
  <c r="G47" i="32" a="1"/>
  <c r="G47" i="32" s="1"/>
  <c r="G49" i="32" s="1"/>
  <c r="F48" i="32" a="1"/>
  <c r="F48" i="32" s="1"/>
  <c r="D60" i="32" a="1"/>
  <c r="D60" i="32" s="1"/>
  <c r="D63" i="32" a="1"/>
  <c r="D63" i="32" s="1"/>
  <c r="E57" i="7"/>
  <c r="C57" i="7"/>
  <c r="D57" i="7"/>
  <c r="X28" i="6"/>
  <c r="X32" i="6"/>
  <c r="R35" i="6"/>
  <c r="K37" i="6"/>
  <c r="W37" i="6"/>
  <c r="N37" i="6"/>
  <c r="I34" i="6"/>
  <c r="O35" i="6"/>
  <c r="K35" i="6"/>
  <c r="R31" i="6"/>
  <c r="V29" i="6"/>
  <c r="N34" i="6"/>
  <c r="P35" i="6"/>
  <c r="L34" i="6"/>
  <c r="N30" i="6"/>
  <c r="S31" i="6"/>
  <c r="V37" i="6"/>
  <c r="S35" i="6"/>
  <c r="N29" i="6"/>
  <c r="M30" i="6"/>
  <c r="P31" i="6"/>
  <c r="Q34" i="6"/>
  <c r="S37" i="6"/>
  <c r="N33" i="6"/>
  <c r="J31" i="6"/>
  <c r="J30" i="6"/>
  <c r="U34" i="6"/>
  <c r="T34" i="6"/>
  <c r="S30" i="6"/>
  <c r="R34" i="6"/>
  <c r="J34" i="6"/>
  <c r="K31" i="6"/>
  <c r="I30" i="6"/>
  <c r="S34" i="6"/>
  <c r="M34" i="6"/>
  <c r="T30" i="6"/>
  <c r="W35" i="6"/>
  <c r="W31" i="6"/>
  <c r="J35" i="6"/>
  <c r="K34" i="6"/>
  <c r="M36" i="6"/>
  <c r="U36" i="6"/>
  <c r="P34" i="6"/>
  <c r="L35" i="6"/>
  <c r="U30" i="6"/>
  <c r="L30" i="6"/>
  <c r="O37" i="6"/>
  <c r="P30" i="6"/>
  <c r="L31" i="6"/>
  <c r="Q30" i="6"/>
  <c r="O31" i="6"/>
  <c r="V33" i="6"/>
  <c r="R30" i="6"/>
  <c r="K30" i="6"/>
  <c r="G41" i="32" l="1"/>
  <c r="G61" i="32" s="1"/>
  <c r="G73" i="32" s="1"/>
  <c r="D41" i="32"/>
  <c r="D61" i="32" s="1"/>
  <c r="D73" i="32" s="1"/>
  <c r="M88" i="32" s="1"/>
  <c r="F51" i="32"/>
  <c r="F53" i="32" s="1"/>
  <c r="F41" i="32"/>
  <c r="C41" i="32"/>
  <c r="C61" i="32" s="1"/>
  <c r="C73" i="32" s="1"/>
  <c r="D72" i="32" a="1"/>
  <c r="D72" i="32" s="1"/>
  <c r="E49" i="32"/>
  <c r="D59" i="32" a="1"/>
  <c r="D59" i="32" s="1"/>
  <c r="D65" i="32" a="1"/>
  <c r="D65" i="32" s="1"/>
  <c r="G54" i="32"/>
  <c r="D54" i="32"/>
  <c r="G53" i="32"/>
  <c r="C54" i="32"/>
  <c r="F69" i="32"/>
  <c r="F54" i="32"/>
  <c r="G46" i="32"/>
  <c r="D51" i="32"/>
  <c r="D53" i="32" s="1"/>
  <c r="E46" i="32"/>
  <c r="D46" i="32"/>
  <c r="E62" i="32" a="1"/>
  <c r="E62" i="32" s="1"/>
  <c r="E69" i="32" s="1"/>
  <c r="E71" i="32" a="1"/>
  <c r="E71" i="32" s="1"/>
  <c r="C46" i="32"/>
  <c r="E63" i="32" a="1"/>
  <c r="E63" i="32" s="1"/>
  <c r="C51" i="32"/>
  <c r="C53" i="32" s="1"/>
  <c r="F61" i="32"/>
  <c r="F73" i="32" s="1"/>
  <c r="O88" i="32" s="1"/>
  <c r="D64" i="32" a="1"/>
  <c r="D64" i="32" s="1"/>
  <c r="D69" i="32" s="1"/>
  <c r="D67" i="32" a="1"/>
  <c r="D67" i="32" s="1"/>
  <c r="E41" i="32"/>
  <c r="E61" i="32" s="1"/>
  <c r="G69" i="32"/>
  <c r="X37" i="6"/>
  <c r="X35" i="6"/>
  <c r="X29" i="6"/>
  <c r="X36" i="6"/>
  <c r="X33" i="6"/>
  <c r="X30" i="6"/>
  <c r="X34" i="6"/>
  <c r="X31" i="6"/>
  <c r="C16" i="7"/>
  <c r="I11" i="7"/>
  <c r="J11" i="7" s="1"/>
  <c r="O89" i="32" l="1"/>
  <c r="M89" i="32"/>
  <c r="D70" i="32"/>
  <c r="D74" i="32" s="1"/>
  <c r="C70" i="32"/>
  <c r="C74" i="32" s="1"/>
  <c r="G70" i="32"/>
  <c r="G74" i="32" s="1"/>
  <c r="F70" i="32"/>
  <c r="F74" i="32" s="1"/>
  <c r="E54" i="32"/>
  <c r="E70" i="32" s="1"/>
  <c r="E74" i="32" s="1"/>
  <c r="E73" i="32"/>
  <c r="N88" i="32" s="1"/>
  <c r="A9" i="6"/>
  <c r="A10" i="6"/>
  <c r="A11" i="6"/>
  <c r="A12" i="6"/>
  <c r="A13" i="6"/>
  <c r="A14" i="6"/>
  <c r="A15" i="6"/>
  <c r="A16" i="6"/>
  <c r="A17" i="6"/>
  <c r="A18" i="6"/>
  <c r="A19" i="6"/>
  <c r="A20" i="6"/>
  <c r="A21" i="6"/>
  <c r="A22" i="6"/>
  <c r="A23" i="6"/>
  <c r="A24" i="6"/>
  <c r="A25" i="6"/>
  <c r="A26" i="6"/>
  <c r="A27" i="6"/>
  <c r="A8" i="6"/>
  <c r="C80" i="32" l="1"/>
  <c r="C84" i="32"/>
  <c r="F84" i="32" s="1"/>
  <c r="C83" i="32"/>
  <c r="F83" i="32" s="1"/>
  <c r="C82" i="32"/>
  <c r="F82" i="32" s="1"/>
  <c r="C81" i="32"/>
  <c r="F81" i="32" s="1"/>
  <c r="N90" i="32"/>
  <c r="E75" i="32"/>
  <c r="N89" i="32"/>
  <c r="N91" i="32"/>
  <c r="D89" i="32"/>
  <c r="D88" i="32" s="1"/>
  <c r="L90" i="32"/>
  <c r="C75" i="32"/>
  <c r="F75" i="32"/>
  <c r="O90" i="32"/>
  <c r="O91" i="32" s="1"/>
  <c r="O92" i="32"/>
  <c r="G75" i="32"/>
  <c r="P90" i="32"/>
  <c r="M90" i="32"/>
  <c r="M91" i="32" s="1"/>
  <c r="D75" i="32"/>
  <c r="C81" i="7"/>
  <c r="F81" i="7" s="1"/>
  <c r="C82" i="7"/>
  <c r="F82" i="7" s="1"/>
  <c r="C83" i="7"/>
  <c r="F83" i="7" s="1"/>
  <c r="C84" i="7"/>
  <c r="F84" i="7" s="1"/>
  <c r="C80" i="7"/>
  <c r="P88" i="32" l="1"/>
  <c r="P89" i="32" s="1"/>
  <c r="P92" i="32" s="1"/>
  <c r="F80" i="32"/>
  <c r="N92" i="32"/>
  <c r="F89" i="32"/>
  <c r="F88" i="32" s="1"/>
  <c r="D90" i="32"/>
  <c r="D92" i="32"/>
  <c r="M92" i="32"/>
  <c r="F80" i="7"/>
  <c r="L88" i="7" s="1"/>
  <c r="L89" i="7" s="1"/>
  <c r="P88" i="7"/>
  <c r="P89" i="7" s="1"/>
  <c r="C88" i="32" l="1"/>
  <c r="L88" i="32"/>
  <c r="P91" i="32"/>
  <c r="F90" i="32"/>
  <c r="F92" i="32" s="1"/>
  <c r="D91" i="32"/>
  <c r="C88" i="7"/>
  <c r="C89" i="7" s="1"/>
  <c r="F146" i="9" a="1"/>
  <c r="F146" i="9" s="1"/>
  <c r="F147" i="9" a="1"/>
  <c r="F147" i="9" s="1"/>
  <c r="F148" i="9" a="1"/>
  <c r="F148" i="9" s="1"/>
  <c r="F149" i="9" a="1"/>
  <c r="F149" i="9" s="1"/>
  <c r="F150" i="9" a="1"/>
  <c r="F150" i="9" s="1"/>
  <c r="A140" i="9" a="1"/>
  <c r="A140" i="9" s="1"/>
  <c r="A141" i="9" a="1"/>
  <c r="A141" i="9" s="1"/>
  <c r="A147" i="9" a="1"/>
  <c r="A147" i="9" s="1"/>
  <c r="A148" i="9" a="1"/>
  <c r="A148" i="9" s="1"/>
  <c r="A149" i="9" a="1"/>
  <c r="A149" i="9" s="1"/>
  <c r="A151" i="9" a="1"/>
  <c r="A151" i="9" s="1"/>
  <c r="A152" i="9" a="1"/>
  <c r="A152" i="9" s="1"/>
  <c r="A153" i="9" a="1"/>
  <c r="A153" i="9" s="1"/>
  <c r="A157" i="9" a="1"/>
  <c r="A157" i="9" s="1"/>
  <c r="A158" i="9" a="1"/>
  <c r="A158" i="9" s="1"/>
  <c r="A159" i="9" a="1"/>
  <c r="A159" i="9" s="1"/>
  <c r="A173" i="9" a="1"/>
  <c r="A173" i="9" s="1"/>
  <c r="A174" i="9" a="1"/>
  <c r="A174" i="9" s="1"/>
  <c r="A175" i="9" a="1"/>
  <c r="A175" i="9" s="1"/>
  <c r="A185" i="9" a="1"/>
  <c r="A185" i="9" s="1"/>
  <c r="A186" i="9" a="1"/>
  <c r="A186" i="9" s="1"/>
  <c r="A187" i="9" a="1"/>
  <c r="A187" i="9" s="1"/>
  <c r="A188" i="9" a="1"/>
  <c r="A188" i="9" s="1"/>
  <c r="A189" i="9" a="1"/>
  <c r="A189" i="9" s="1"/>
  <c r="A190" i="9" a="1"/>
  <c r="A190" i="9" s="1"/>
  <c r="A191" i="9" a="1"/>
  <c r="A191" i="9" s="1"/>
  <c r="A192" i="9" a="1"/>
  <c r="A192" i="9" s="1"/>
  <c r="A193" i="9" a="1"/>
  <c r="A193" i="9" s="1"/>
  <c r="A194" i="9" a="1"/>
  <c r="A194" i="9" s="1"/>
  <c r="C89" i="32" l="1"/>
  <c r="C90" i="32"/>
  <c r="C92" i="32" s="1"/>
  <c r="C91" i="32" s="1"/>
  <c r="L89" i="32"/>
  <c r="L92" i="32" s="1"/>
  <c r="L91" i="32"/>
  <c r="F91" i="32"/>
  <c r="E91" i="32" s="1"/>
  <c r="E92" i="32"/>
  <c r="BG54" i="23"/>
  <c r="BH54" i="23"/>
  <c r="BI54" i="23"/>
  <c r="BJ54" i="23"/>
  <c r="BL54" i="23"/>
  <c r="BM54" i="23"/>
  <c r="BP54" i="23"/>
  <c r="BQ54" i="23"/>
  <c r="BG55" i="23"/>
  <c r="BH55" i="23"/>
  <c r="BI55" i="23"/>
  <c r="BJ55" i="23"/>
  <c r="BL55" i="23"/>
  <c r="BM55" i="23"/>
  <c r="BP55" i="23"/>
  <c r="BQ55" i="23"/>
  <c r="BG56" i="23"/>
  <c r="BH56" i="23"/>
  <c r="BI56" i="23"/>
  <c r="BJ56" i="23"/>
  <c r="BL56" i="23"/>
  <c r="BM56" i="23"/>
  <c r="BP56" i="23"/>
  <c r="BQ56" i="23"/>
  <c r="BG57" i="23"/>
  <c r="BH57" i="23"/>
  <c r="BI57" i="23"/>
  <c r="BJ57" i="23"/>
  <c r="BL57" i="23"/>
  <c r="BM57" i="23"/>
  <c r="BP57" i="23"/>
  <c r="BQ57" i="23"/>
  <c r="BE54" i="23"/>
  <c r="BE55" i="23"/>
  <c r="BE56" i="23"/>
  <c r="BE57" i="23"/>
  <c r="U24" i="6"/>
  <c r="O14" i="6"/>
  <c r="V15" i="6"/>
  <c r="W13" i="6"/>
  <c r="L25" i="6"/>
  <c r="Q18" i="6"/>
  <c r="D72" i="10" a="1"/>
  <c r="N21" i="6"/>
  <c r="W16" i="6"/>
  <c r="S13" i="6"/>
  <c r="N23" i="6"/>
  <c r="O23" i="6"/>
  <c r="E71" i="10" a="1"/>
  <c r="O18" i="6"/>
  <c r="S20" i="6"/>
  <c r="P21" i="6"/>
  <c r="S21" i="6"/>
  <c r="U11" i="6"/>
  <c r="U12" i="6"/>
  <c r="D47" i="10" a="1"/>
  <c r="R21" i="6"/>
  <c r="U27" i="6"/>
  <c r="R19" i="6"/>
  <c r="S23" i="6"/>
  <c r="K16" i="6"/>
  <c r="Q14" i="6"/>
  <c r="L13" i="6"/>
  <c r="S11" i="6"/>
  <c r="C49" i="10" a="1"/>
  <c r="V20" i="6"/>
  <c r="D52" i="10" a="1"/>
  <c r="M9" i="6"/>
  <c r="U16" i="6"/>
  <c r="K14" i="6"/>
  <c r="Q9" i="6"/>
  <c r="C71" i="10" a="1"/>
  <c r="V13" i="6"/>
  <c r="S18" i="6"/>
  <c r="R10" i="6"/>
  <c r="N12" i="6"/>
  <c r="V14" i="6"/>
  <c r="C79" i="10" a="1"/>
  <c r="W21" i="6"/>
  <c r="E72" i="10" a="1"/>
  <c r="C57" i="10" a="1"/>
  <c r="S15" i="6"/>
  <c r="J20" i="6"/>
  <c r="V16" i="6"/>
  <c r="Q12" i="6"/>
  <c r="M12" i="6"/>
  <c r="T19" i="6"/>
  <c r="N16" i="6"/>
  <c r="J16" i="6"/>
  <c r="C48" i="10" a="1"/>
  <c r="S19" i="6"/>
  <c r="W27" i="6"/>
  <c r="T20" i="6"/>
  <c r="I22" i="6"/>
  <c r="K17" i="6"/>
  <c r="N27" i="6"/>
  <c r="D75" i="10" a="1"/>
  <c r="W23" i="6"/>
  <c r="D68" i="10" a="1"/>
  <c r="P17" i="6"/>
  <c r="M13" i="6"/>
  <c r="T16" i="6"/>
  <c r="I15" i="6"/>
  <c r="M26" i="6"/>
  <c r="T21" i="6"/>
  <c r="P15" i="6"/>
  <c r="T12" i="6"/>
  <c r="C66" i="10" a="1"/>
  <c r="K26" i="6"/>
  <c r="N9" i="6"/>
  <c r="M8" i="6"/>
  <c r="I13" i="6"/>
  <c r="V23" i="6"/>
  <c r="V9" i="6"/>
  <c r="C70" i="10" a="1"/>
  <c r="N14" i="6"/>
  <c r="M24" i="6"/>
  <c r="S22" i="6"/>
  <c r="D51" i="10" a="1"/>
  <c r="W26" i="6"/>
  <c r="D71" i="10" a="1"/>
  <c r="J25" i="6"/>
  <c r="O11" i="6"/>
  <c r="E68" i="10" a="1"/>
  <c r="V24" i="6"/>
  <c r="R18" i="6"/>
  <c r="D48" i="10" a="1"/>
  <c r="P9" i="6"/>
  <c r="O10" i="6"/>
  <c r="J17" i="6"/>
  <c r="O17" i="6"/>
  <c r="E66" i="10" a="1"/>
  <c r="O22" i="6"/>
  <c r="N11" i="6"/>
  <c r="C77" i="10" a="1"/>
  <c r="I26" i="6"/>
  <c r="I9" i="6"/>
  <c r="J11" i="6"/>
  <c r="O8" i="6"/>
  <c r="J9" i="6"/>
  <c r="J15" i="6"/>
  <c r="N10" i="6"/>
  <c r="E70" i="10" a="1"/>
  <c r="D78" i="10" a="1"/>
  <c r="D50" i="10" a="1"/>
  <c r="W20" i="6"/>
  <c r="P25" i="6"/>
  <c r="P12" i="6"/>
  <c r="C67" i="10" a="1"/>
  <c r="U14" i="6"/>
  <c r="W8" i="6"/>
  <c r="Q19" i="6"/>
  <c r="P18" i="6"/>
  <c r="K18" i="6"/>
  <c r="P14" i="6"/>
  <c r="M21" i="6"/>
  <c r="S16" i="6"/>
  <c r="C45" i="10" a="1"/>
  <c r="O13" i="6"/>
  <c r="U25" i="6"/>
  <c r="K27" i="6"/>
  <c r="W24" i="6"/>
  <c r="D54" i="10" a="1"/>
  <c r="M10" i="6"/>
  <c r="Q8" i="6"/>
  <c r="P27" i="6"/>
  <c r="O16" i="6"/>
  <c r="I10" i="6"/>
  <c r="R15" i="6"/>
  <c r="D67" i="10" a="1"/>
  <c r="P20" i="6"/>
  <c r="K22" i="6"/>
  <c r="D49" i="10" a="1"/>
  <c r="T13" i="6"/>
  <c r="N22" i="6"/>
  <c r="U17" i="6"/>
  <c r="S12" i="6"/>
  <c r="D45" i="10" a="1"/>
  <c r="J24" i="6"/>
  <c r="S8" i="6"/>
  <c r="N24" i="6"/>
  <c r="E75" i="10" a="1"/>
  <c r="Q10" i="6"/>
  <c r="U22" i="6"/>
  <c r="L9" i="6"/>
  <c r="T9" i="6"/>
  <c r="I27" i="6"/>
  <c r="P26" i="6"/>
  <c r="O26" i="6"/>
  <c r="Q16" i="6"/>
  <c r="V26" i="6"/>
  <c r="J13" i="6"/>
  <c r="I19" i="6"/>
  <c r="J18" i="6"/>
  <c r="S14" i="6"/>
  <c r="D77" i="10" a="1"/>
  <c r="J14" i="6"/>
  <c r="P8" i="6"/>
  <c r="C75" i="10" a="1"/>
  <c r="C76" i="10" a="1"/>
  <c r="P23" i="6"/>
  <c r="Q13" i="6"/>
  <c r="C47" i="10" a="1"/>
  <c r="K9" i="6"/>
  <c r="L12" i="6"/>
  <c r="O19" i="6"/>
  <c r="D58" i="10" a="1"/>
  <c r="L27" i="6"/>
  <c r="T25" i="6"/>
  <c r="L23" i="6"/>
  <c r="L19" i="6"/>
  <c r="N17" i="6"/>
  <c r="S25" i="6"/>
  <c r="L11" i="6"/>
  <c r="K12" i="6"/>
  <c r="R24" i="6"/>
  <c r="I24" i="6"/>
  <c r="U20" i="6"/>
  <c r="K20" i="6"/>
  <c r="T24" i="6"/>
  <c r="L20" i="6"/>
  <c r="M11" i="6"/>
  <c r="L14" i="6"/>
  <c r="T26" i="6"/>
  <c r="N15" i="6"/>
  <c r="L8" i="6"/>
  <c r="W22" i="6"/>
  <c r="W25" i="6"/>
  <c r="C52" i="10" a="1"/>
  <c r="M23" i="6"/>
  <c r="W18" i="6"/>
  <c r="I8" i="6"/>
  <c r="I23" i="6"/>
  <c r="L10" i="6"/>
  <c r="I20" i="6"/>
  <c r="J8" i="6"/>
  <c r="L21" i="6"/>
  <c r="M22" i="6"/>
  <c r="J19" i="6"/>
  <c r="Q26" i="6"/>
  <c r="J23" i="6"/>
  <c r="J12" i="6"/>
  <c r="U18" i="6"/>
  <c r="N20" i="6"/>
  <c r="E73" i="10" a="1"/>
  <c r="U8" i="6"/>
  <c r="L17" i="6"/>
  <c r="N18" i="6"/>
  <c r="K15" i="6"/>
  <c r="Q17" i="6"/>
  <c r="P16" i="6"/>
  <c r="O25" i="6"/>
  <c r="N19" i="6"/>
  <c r="K11" i="6"/>
  <c r="L16" i="6"/>
  <c r="Q24" i="6"/>
  <c r="O9" i="6"/>
  <c r="U10" i="6"/>
  <c r="L18" i="6"/>
  <c r="R17" i="6"/>
  <c r="C54" i="10" a="1"/>
  <c r="R11" i="6"/>
  <c r="Q22" i="6"/>
  <c r="T17" i="6"/>
  <c r="V22" i="6"/>
  <c r="N8" i="6"/>
  <c r="K23" i="6"/>
  <c r="I11" i="6"/>
  <c r="O15" i="6"/>
  <c r="M19" i="6"/>
  <c r="U23" i="6"/>
  <c r="W19" i="6"/>
  <c r="K25" i="6"/>
  <c r="W9" i="6"/>
  <c r="E78" i="10" a="1"/>
  <c r="E79" i="10" a="1"/>
  <c r="K24" i="6"/>
  <c r="C58" i="10" a="1"/>
  <c r="N26" i="6"/>
  <c r="S17" i="6"/>
  <c r="U13" i="6"/>
  <c r="C69" i="10" a="1"/>
  <c r="L26" i="6"/>
  <c r="Q23" i="6"/>
  <c r="T27" i="6"/>
  <c r="O12" i="6"/>
  <c r="N25" i="6"/>
  <c r="R16" i="6"/>
  <c r="D79" i="10" a="1"/>
  <c r="L22" i="6"/>
  <c r="V21" i="6"/>
  <c r="K19" i="6"/>
  <c r="I14" i="6"/>
  <c r="M16" i="6"/>
  <c r="K10" i="6"/>
  <c r="T11" i="6"/>
  <c r="W10" i="6"/>
  <c r="E69" i="10" a="1"/>
  <c r="I12" i="6"/>
  <c r="L24" i="6"/>
  <c r="D70" i="10" a="1"/>
  <c r="W12" i="6"/>
  <c r="M15" i="6"/>
  <c r="Q25" i="6"/>
  <c r="P19" i="6"/>
  <c r="D57" i="10" a="1"/>
  <c r="R13" i="6"/>
  <c r="D74" i="10" a="1"/>
  <c r="C53" i="10" a="1"/>
  <c r="T10" i="6"/>
  <c r="P10" i="6"/>
  <c r="E77" i="10" a="1"/>
  <c r="S27" i="6"/>
  <c r="D69" i="10" a="1"/>
  <c r="T18" i="6"/>
  <c r="S9" i="6"/>
  <c r="C51" i="10" a="1"/>
  <c r="C72" i="10" a="1"/>
  <c r="K21" i="6"/>
  <c r="M14" i="6"/>
  <c r="M20" i="6"/>
  <c r="U9" i="6"/>
  <c r="I21" i="6"/>
  <c r="S24" i="6"/>
  <c r="O20" i="6"/>
  <c r="P22" i="6"/>
  <c r="K13" i="6"/>
  <c r="M25" i="6"/>
  <c r="R22" i="6"/>
  <c r="U15" i="6"/>
  <c r="V11" i="6"/>
  <c r="N13" i="6"/>
  <c r="R27" i="6"/>
  <c r="W15" i="6"/>
  <c r="D55" i="10" a="1"/>
  <c r="S10" i="6"/>
  <c r="R25" i="6"/>
  <c r="V18" i="6"/>
  <c r="P11" i="6"/>
  <c r="V27" i="6"/>
  <c r="U26" i="6"/>
  <c r="R23" i="6"/>
  <c r="V8" i="6"/>
  <c r="R20" i="6"/>
  <c r="R12" i="6"/>
  <c r="W14" i="6"/>
  <c r="V10" i="6"/>
  <c r="E74" i="10" a="1"/>
  <c r="C50" i="10" a="1"/>
  <c r="K8" i="6"/>
  <c r="W17" i="6"/>
  <c r="E67" i="10" a="1"/>
  <c r="O27" i="6"/>
  <c r="R9" i="6"/>
  <c r="R26" i="6"/>
  <c r="C55" i="10" a="1"/>
  <c r="E76" i="10" a="1"/>
  <c r="M17" i="6"/>
  <c r="P13" i="6"/>
  <c r="C74" i="10" a="1"/>
  <c r="V12" i="6"/>
  <c r="C56" i="10" a="1"/>
  <c r="I17" i="6"/>
  <c r="V17" i="6"/>
  <c r="W11" i="6"/>
  <c r="D53" i="10" a="1"/>
  <c r="D76" i="10" a="1"/>
  <c r="U19" i="6"/>
  <c r="D46" i="10" a="1"/>
  <c r="O21" i="6"/>
  <c r="V19" i="6"/>
  <c r="C73" i="10" a="1"/>
  <c r="C78" i="10" a="1"/>
  <c r="J26" i="6"/>
  <c r="D56" i="10" a="1"/>
  <c r="M27" i="6"/>
  <c r="J27" i="6"/>
  <c r="R14" i="6"/>
  <c r="L15" i="6"/>
  <c r="T22" i="6"/>
  <c r="T14" i="6"/>
  <c r="T8" i="6"/>
  <c r="V25" i="6"/>
  <c r="Q27" i="6"/>
  <c r="U21" i="6"/>
  <c r="Q15" i="6"/>
  <c r="S26" i="6"/>
  <c r="D73" i="10" a="1"/>
  <c r="O24" i="6"/>
  <c r="J22" i="6"/>
  <c r="D66" i="10" a="1"/>
  <c r="Q21" i="6"/>
  <c r="T23" i="6"/>
  <c r="Q20" i="6"/>
  <c r="R8" i="6"/>
  <c r="T15" i="6"/>
  <c r="Q11" i="6"/>
  <c r="I16" i="6"/>
  <c r="J10" i="6"/>
  <c r="M18" i="6"/>
  <c r="I25" i="6"/>
  <c r="J21" i="6"/>
  <c r="P24" i="6"/>
  <c r="I18" i="6"/>
  <c r="C46" i="10" a="1"/>
  <c r="C68" i="10" a="1"/>
  <c r="K38" i="6" l="1"/>
  <c r="R38" i="6"/>
  <c r="Q38" i="6"/>
  <c r="T38" i="6"/>
  <c r="L38" i="6"/>
  <c r="U38" i="6"/>
  <c r="I38" i="6"/>
  <c r="S38" i="6"/>
  <c r="P38" i="6"/>
  <c r="O38" i="6"/>
  <c r="V38" i="6"/>
  <c r="M38" i="6"/>
  <c r="J38" i="6"/>
  <c r="N38" i="6"/>
  <c r="W38" i="6"/>
  <c r="D48" i="10"/>
  <c r="C55" i="10"/>
  <c r="C75" i="10"/>
  <c r="E66" i="10"/>
  <c r="D73" i="10"/>
  <c r="D46" i="10"/>
  <c r="C53" i="10"/>
  <c r="D53" i="10"/>
  <c r="C58" i="10"/>
  <c r="C66" i="10"/>
  <c r="E74" i="10"/>
  <c r="E67" i="10"/>
  <c r="D68" i="10"/>
  <c r="D51" i="10"/>
  <c r="C47" i="10"/>
  <c r="E76" i="10"/>
  <c r="C54" i="10"/>
  <c r="E71" i="10"/>
  <c r="D57" i="10"/>
  <c r="C49" i="10"/>
  <c r="D75" i="10"/>
  <c r="D56" i="10"/>
  <c r="D69" i="10"/>
  <c r="D55" i="10"/>
  <c r="E68" i="10"/>
  <c r="E72" i="10"/>
  <c r="C79" i="10"/>
  <c r="D45" i="10"/>
  <c r="E77" i="10"/>
  <c r="E79" i="10"/>
  <c r="C56" i="10"/>
  <c r="C46" i="10"/>
  <c r="C67" i="10"/>
  <c r="D71" i="10"/>
  <c r="C78" i="10"/>
  <c r="E78" i="10"/>
  <c r="E70" i="10"/>
  <c r="C72" i="10"/>
  <c r="D47" i="10"/>
  <c r="D67" i="10"/>
  <c r="D50" i="10"/>
  <c r="E75" i="10"/>
  <c r="C73" i="10"/>
  <c r="D79" i="10"/>
  <c r="C74" i="10"/>
  <c r="D76" i="10"/>
  <c r="D49" i="10"/>
  <c r="C45" i="10"/>
  <c r="D66" i="10"/>
  <c r="D54" i="10"/>
  <c r="D70" i="10"/>
  <c r="C76" i="10"/>
  <c r="D77" i="10"/>
  <c r="C51" i="10"/>
  <c r="C69" i="10"/>
  <c r="C68" i="10"/>
  <c r="D58" i="10"/>
  <c r="D74" i="10"/>
  <c r="E69" i="10"/>
  <c r="D72" i="10"/>
  <c r="E73" i="10"/>
  <c r="C70" i="10"/>
  <c r="C77" i="10"/>
  <c r="C52" i="10"/>
  <c r="C57" i="10"/>
  <c r="C50" i="10"/>
  <c r="C71" i="10"/>
  <c r="D52" i="10"/>
  <c r="D78" i="10"/>
  <c r="C48" i="10"/>
  <c r="J2" i="26"/>
  <c r="J2" i="10"/>
  <c r="C3" i="10" s="1" a="1"/>
  <c r="C3" i="10" s="1"/>
  <c r="D33" i="26" l="1" a="1"/>
  <c r="D33" i="26" s="1"/>
  <c r="B23" i="26" a="1"/>
  <c r="B23" i="26" s="1"/>
  <c r="G4" i="26" a="1"/>
  <c r="G4" i="26" s="1"/>
  <c r="C14" i="26" a="1"/>
  <c r="C14" i="26" s="1"/>
  <c r="C15" i="26" a="1"/>
  <c r="C15" i="26" s="1"/>
  <c r="C13" i="26" a="1"/>
  <c r="C13" i="26" s="1"/>
  <c r="D31" i="26" a="1"/>
  <c r="D31" i="26" s="1"/>
  <c r="B31" i="26" a="1"/>
  <c r="B31" i="26" s="1"/>
  <c r="D32" i="26" a="1"/>
  <c r="D32" i="26" s="1"/>
  <c r="B29" i="26" a="1"/>
  <c r="B29" i="26" s="1"/>
  <c r="B11" i="26" a="1"/>
  <c r="B11" i="26" s="1"/>
  <c r="B12" i="26" a="1"/>
  <c r="B12" i="26" s="1"/>
  <c r="B16" i="26" a="1"/>
  <c r="B16" i="26" s="1"/>
  <c r="B4" i="26" a="1"/>
  <c r="B4" i="26" s="1"/>
  <c r="C33" i="10" a="1"/>
  <c r="C33" i="10" s="1"/>
  <c r="C36" i="10" a="1"/>
  <c r="C36" i="10" s="1"/>
  <c r="C38" i="10" a="1"/>
  <c r="C38" i="10" s="1"/>
  <c r="C37" i="10" a="1"/>
  <c r="C37" i="10" s="1"/>
  <c r="G5" i="10" a="1"/>
  <c r="G5" i="10" s="1"/>
  <c r="K2" i="7"/>
  <c r="F5" i="10" a="1"/>
  <c r="F5" i="10" s="1"/>
  <c r="B10" i="26" a="1"/>
  <c r="B10" i="26" s="1"/>
  <c r="C27" i="26" a="1"/>
  <c r="C27" i="26" s="1"/>
  <c r="C26" i="26" a="1"/>
  <c r="C26" i="26" s="1"/>
  <c r="B25" i="26" a="1"/>
  <c r="B25" i="26" s="1"/>
  <c r="B6" i="26" a="1"/>
  <c r="B6" i="26" s="1"/>
  <c r="B7" i="26" a="1"/>
  <c r="B7" i="26" s="1"/>
  <c r="B22" i="26" a="1"/>
  <c r="B22" i="26" s="1"/>
  <c r="B20" i="26" a="1"/>
  <c r="B20" i="26" s="1"/>
  <c r="B21" i="26" a="1"/>
  <c r="B21" i="26" s="1"/>
  <c r="B19" i="26" a="1"/>
  <c r="B19" i="26" s="1"/>
  <c r="B18" i="26" a="1"/>
  <c r="B18" i="26" s="1"/>
  <c r="B9" i="26" a="1"/>
  <c r="B9" i="26" s="1"/>
  <c r="B28" i="7" l="1" a="1"/>
  <c r="B28" i="7" s="1"/>
  <c r="B9" i="7" a="1"/>
  <c r="B9" i="7" s="1"/>
  <c r="B8" i="7" a="1"/>
  <c r="B8" i="7" s="1"/>
  <c r="C78" i="7" a="1"/>
  <c r="C78" i="7" s="1"/>
  <c r="B15" i="7" a="1"/>
  <c r="B15" i="7" s="1"/>
  <c r="B6" i="7" a="1"/>
  <c r="B6" i="7" s="1"/>
  <c r="B90" i="7" a="1"/>
  <c r="B90" i="7" s="1"/>
  <c r="B12" i="7" a="1"/>
  <c r="B12" i="7" s="1"/>
  <c r="B5" i="7" a="1"/>
  <c r="B5" i="7" s="1"/>
  <c r="E87" i="7" a="1"/>
  <c r="E87" i="7" s="1"/>
  <c r="B31" i="7" a="1"/>
  <c r="B31" i="7" s="1"/>
  <c r="B11" i="7" a="1"/>
  <c r="B11" i="7" s="1"/>
  <c r="B3" i="7" a="1"/>
  <c r="B3" i="7" s="1"/>
  <c r="F87" i="7" a="1"/>
  <c r="F87" i="7" s="1"/>
  <c r="B20" i="7" a="1"/>
  <c r="B20" i="7" s="1"/>
  <c r="B22" i="7" a="1"/>
  <c r="B22" i="7" s="1"/>
  <c r="B33" i="7" a="1"/>
  <c r="B33" i="7" s="1"/>
  <c r="B21" i="7" a="1"/>
  <c r="B21" i="7" s="1"/>
  <c r="B86" i="7" a="1"/>
  <c r="B86" i="7" s="1"/>
  <c r="B7" i="7" a="1"/>
  <c r="B7" i="7" s="1"/>
  <c r="B91" i="7" a="1"/>
  <c r="B91" i="7" s="1"/>
  <c r="E78" i="7" a="1"/>
  <c r="E78" i="7" s="1"/>
  <c r="B92" i="7" a="1"/>
  <c r="B92" i="7" s="1"/>
  <c r="B24" i="7" a="1"/>
  <c r="B24" i="7" s="1"/>
  <c r="B88" i="7" a="1"/>
  <c r="B88" i="7" s="1"/>
  <c r="D78" i="7" a="1"/>
  <c r="D78" i="7" s="1"/>
  <c r="B10" i="7" a="1"/>
  <c r="B10" i="7" s="1"/>
  <c r="B18" i="7" a="1"/>
  <c r="B18" i="7" s="1"/>
  <c r="C87" i="7" a="1"/>
  <c r="C87" i="7" s="1"/>
  <c r="B16" i="7" a="1"/>
  <c r="B16" i="7" s="1"/>
  <c r="B14" i="7" a="1"/>
  <c r="B14" i="7" s="1"/>
  <c r="B30" i="7" a="1"/>
  <c r="B30" i="7" s="1"/>
  <c r="B89" i="7" a="1"/>
  <c r="B89" i="7" s="1"/>
  <c r="B26" i="7" a="1"/>
  <c r="B26" i="7" s="1"/>
  <c r="B32" i="7" a="1"/>
  <c r="B32" i="7" s="1"/>
  <c r="B19" i="7" a="1"/>
  <c r="B19" i="7" s="1"/>
  <c r="B77" i="7" a="1"/>
  <c r="B77" i="7" s="1"/>
  <c r="D87" i="7" a="1"/>
  <c r="D87" i="7" s="1"/>
  <c r="B27" i="7" a="1"/>
  <c r="B27" i="7" s="1"/>
  <c r="B17" i="7" a="1"/>
  <c r="B17" i="7" s="1"/>
  <c r="B29" i="7" a="1"/>
  <c r="B29" i="7" s="1"/>
  <c r="B23" i="7" a="1"/>
  <c r="B23" i="7" s="1"/>
  <c r="F78" i="7" a="1"/>
  <c r="F78" i="7" s="1"/>
  <c r="AV56" i="23"/>
  <c r="AC56" i="23"/>
  <c r="BK56" i="23" s="1"/>
  <c r="Q56" i="23"/>
  <c r="S56" i="23" s="1"/>
  <c r="O56" i="23"/>
  <c r="T56" i="23" s="1"/>
  <c r="L56" i="23"/>
  <c r="G56" i="23"/>
  <c r="BT56" i="23" s="1"/>
  <c r="AV55" i="23"/>
  <c r="AC55" i="23"/>
  <c r="Q55" i="23"/>
  <c r="S55" i="23" s="1"/>
  <c r="O55" i="23"/>
  <c r="L55" i="23"/>
  <c r="G55" i="23"/>
  <c r="BT55" i="23" s="1"/>
  <c r="AV54" i="23"/>
  <c r="AC54" i="23"/>
  <c r="Q54" i="23"/>
  <c r="S54" i="23" s="1"/>
  <c r="O54" i="23"/>
  <c r="T54" i="23" s="1"/>
  <c r="L54" i="23"/>
  <c r="G54" i="23"/>
  <c r="BT54" i="23" s="1"/>
  <c r="BQ53" i="23"/>
  <c r="BP53" i="23"/>
  <c r="BM53" i="23"/>
  <c r="BL53" i="23"/>
  <c r="BJ53" i="23"/>
  <c r="BI53" i="23"/>
  <c r="BH53" i="23"/>
  <c r="BG53" i="23"/>
  <c r="BE53" i="23"/>
  <c r="AV53" i="23"/>
  <c r="AC53" i="23"/>
  <c r="AF53" i="23" s="1"/>
  <c r="BN53" i="23" s="1"/>
  <c r="Q53" i="23"/>
  <c r="S53" i="23" s="1"/>
  <c r="O53" i="23"/>
  <c r="T53" i="23" s="1"/>
  <c r="L53" i="23"/>
  <c r="G53" i="23"/>
  <c r="BQ52" i="23"/>
  <c r="BP52" i="23"/>
  <c r="BM52" i="23"/>
  <c r="BL52" i="23"/>
  <c r="BJ52" i="23"/>
  <c r="BI52" i="23"/>
  <c r="BH52" i="23"/>
  <c r="BG52" i="23"/>
  <c r="BE52" i="23"/>
  <c r="AV52" i="23"/>
  <c r="AC52" i="23"/>
  <c r="BK52" i="23" s="1"/>
  <c r="BY52" i="23" s="1"/>
  <c r="CB52" i="23" s="1"/>
  <c r="Q52" i="23"/>
  <c r="S52" i="23" s="1"/>
  <c r="O52" i="23"/>
  <c r="L52" i="23"/>
  <c r="G52" i="23"/>
  <c r="BQ51" i="23"/>
  <c r="BP51" i="23"/>
  <c r="BM51" i="23"/>
  <c r="BL51" i="23"/>
  <c r="BJ51" i="23"/>
  <c r="BI51" i="23"/>
  <c r="BH51" i="23"/>
  <c r="BG51" i="23"/>
  <c r="BE51" i="23"/>
  <c r="AV51" i="23"/>
  <c r="AC51" i="23"/>
  <c r="AF51" i="23" s="1"/>
  <c r="BN51" i="23" s="1"/>
  <c r="Q51" i="23"/>
  <c r="S51" i="23" s="1"/>
  <c r="O51" i="23"/>
  <c r="T51" i="23" s="1"/>
  <c r="L51" i="23"/>
  <c r="G51" i="23"/>
  <c r="BQ50" i="23"/>
  <c r="BP50" i="23"/>
  <c r="BM50" i="23"/>
  <c r="BL50" i="23"/>
  <c r="BJ50" i="23"/>
  <c r="BI50" i="23"/>
  <c r="BH50" i="23"/>
  <c r="BG50" i="23"/>
  <c r="BE50" i="23"/>
  <c r="AV50" i="23"/>
  <c r="AC50" i="23"/>
  <c r="BK50" i="23" s="1"/>
  <c r="BY50" i="23" s="1"/>
  <c r="CB50" i="23" s="1"/>
  <c r="Q50" i="23"/>
  <c r="S50" i="23" s="1"/>
  <c r="O50" i="23"/>
  <c r="T50" i="23" s="1"/>
  <c r="L50" i="23"/>
  <c r="G50" i="23"/>
  <c r="BQ49" i="23"/>
  <c r="BP49" i="23"/>
  <c r="BM49" i="23"/>
  <c r="BL49" i="23"/>
  <c r="BJ49" i="23"/>
  <c r="BI49" i="23"/>
  <c r="BH49" i="23"/>
  <c r="BG49" i="23"/>
  <c r="BE49" i="23"/>
  <c r="AV49" i="23"/>
  <c r="AC49" i="23"/>
  <c r="BK49" i="23" s="1"/>
  <c r="BY49" i="23" s="1"/>
  <c r="CB49" i="23" s="1"/>
  <c r="Q49" i="23"/>
  <c r="S49" i="23" s="1"/>
  <c r="O49" i="23"/>
  <c r="L49" i="23"/>
  <c r="G49" i="23"/>
  <c r="BQ48" i="23"/>
  <c r="BP48" i="23"/>
  <c r="BM48" i="23"/>
  <c r="BL48" i="23"/>
  <c r="BJ48" i="23"/>
  <c r="BI48" i="23"/>
  <c r="BH48" i="23"/>
  <c r="BG48" i="23"/>
  <c r="BE48" i="23"/>
  <c r="AV48" i="23"/>
  <c r="AC48" i="23"/>
  <c r="Q48" i="23"/>
  <c r="S48" i="23" s="1"/>
  <c r="O48" i="23"/>
  <c r="T48" i="23" s="1"/>
  <c r="L48" i="23"/>
  <c r="G48" i="23"/>
  <c r="BQ47" i="23"/>
  <c r="BP47" i="23"/>
  <c r="BM47" i="23"/>
  <c r="BL47" i="23"/>
  <c r="BJ47" i="23"/>
  <c r="BI47" i="23"/>
  <c r="BH47" i="23"/>
  <c r="BG47" i="23"/>
  <c r="BE47" i="23"/>
  <c r="AV47" i="23"/>
  <c r="AC47" i="23"/>
  <c r="AF47" i="23" s="1"/>
  <c r="BN47" i="23" s="1"/>
  <c r="Q47" i="23"/>
  <c r="S47" i="23" s="1"/>
  <c r="O47" i="23"/>
  <c r="L47" i="23"/>
  <c r="G47" i="23"/>
  <c r="BQ46" i="23"/>
  <c r="BP46" i="23"/>
  <c r="BM46" i="23"/>
  <c r="BL46" i="23"/>
  <c r="BJ46" i="23"/>
  <c r="BI46" i="23"/>
  <c r="BH46" i="23"/>
  <c r="BG46" i="23"/>
  <c r="BE46" i="23"/>
  <c r="AV46" i="23"/>
  <c r="AC46" i="23"/>
  <c r="AF46" i="23" s="1"/>
  <c r="BN46" i="23" s="1"/>
  <c r="Q46" i="23"/>
  <c r="S46" i="23" s="1"/>
  <c r="O46" i="23"/>
  <c r="T46" i="23" s="1"/>
  <c r="L46" i="23"/>
  <c r="G46" i="23"/>
  <c r="BT46" i="23" s="1"/>
  <c r="BQ45" i="23"/>
  <c r="BP45" i="23"/>
  <c r="BM45" i="23"/>
  <c r="BL45" i="23"/>
  <c r="BJ45" i="23"/>
  <c r="BI45" i="23"/>
  <c r="BH45" i="23"/>
  <c r="BG45" i="23"/>
  <c r="BE45" i="23"/>
  <c r="AV45" i="23"/>
  <c r="AC45" i="23"/>
  <c r="AF45" i="23" s="1"/>
  <c r="BN45" i="23" s="1"/>
  <c r="Q45" i="23"/>
  <c r="S45" i="23" s="1"/>
  <c r="O45" i="23"/>
  <c r="T45" i="23" s="1"/>
  <c r="L45" i="23"/>
  <c r="G45" i="23"/>
  <c r="BQ44" i="23"/>
  <c r="BP44" i="23"/>
  <c r="BM44" i="23"/>
  <c r="BL44" i="23"/>
  <c r="BJ44" i="23"/>
  <c r="BI44" i="23"/>
  <c r="BH44" i="23"/>
  <c r="BG44" i="23"/>
  <c r="BE44" i="23"/>
  <c r="AV44" i="23"/>
  <c r="AC44" i="23"/>
  <c r="AF44" i="23" s="1"/>
  <c r="BN44" i="23" s="1"/>
  <c r="Q44" i="23"/>
  <c r="S44" i="23" s="1"/>
  <c r="O44" i="23"/>
  <c r="L44" i="23"/>
  <c r="G44" i="23"/>
  <c r="BQ43" i="23"/>
  <c r="BP43" i="23"/>
  <c r="BM43" i="23"/>
  <c r="BL43" i="23"/>
  <c r="BJ43" i="23"/>
  <c r="BI43" i="23"/>
  <c r="BH43" i="23"/>
  <c r="BG43" i="23"/>
  <c r="BE43" i="23"/>
  <c r="AV43" i="23"/>
  <c r="AC43" i="23"/>
  <c r="Q43" i="23"/>
  <c r="S43" i="23" s="1"/>
  <c r="O43" i="23"/>
  <c r="T43" i="23" s="1"/>
  <c r="L43" i="23"/>
  <c r="G43" i="23"/>
  <c r="BQ42" i="23"/>
  <c r="BP42" i="23"/>
  <c r="BM42" i="23"/>
  <c r="BL42" i="23"/>
  <c r="BJ42" i="23"/>
  <c r="BI42" i="23"/>
  <c r="BH42" i="23"/>
  <c r="BG42" i="23"/>
  <c r="BE42" i="23"/>
  <c r="AV42" i="23"/>
  <c r="AC42" i="23"/>
  <c r="BK42" i="23" s="1"/>
  <c r="BY42" i="23" s="1"/>
  <c r="CB42" i="23" s="1"/>
  <c r="Q42" i="23"/>
  <c r="S42" i="23" s="1"/>
  <c r="O42" i="23"/>
  <c r="T42" i="23" s="1"/>
  <c r="L42" i="23"/>
  <c r="G42" i="23"/>
  <c r="BQ41" i="23"/>
  <c r="BP41" i="23"/>
  <c r="BM41" i="23"/>
  <c r="BL41" i="23"/>
  <c r="BJ41" i="23"/>
  <c r="BI41" i="23"/>
  <c r="BH41" i="23"/>
  <c r="BG41" i="23"/>
  <c r="BE41" i="23"/>
  <c r="AV41" i="23"/>
  <c r="AC41" i="23"/>
  <c r="BK41" i="23" s="1"/>
  <c r="BY41" i="23" s="1"/>
  <c r="CB41" i="23" s="1"/>
  <c r="Q41" i="23"/>
  <c r="S41" i="23" s="1"/>
  <c r="O41" i="23"/>
  <c r="L41" i="23"/>
  <c r="G41" i="23"/>
  <c r="BQ40" i="23"/>
  <c r="BP40" i="23"/>
  <c r="BM40" i="23"/>
  <c r="BL40" i="23"/>
  <c r="BJ40" i="23"/>
  <c r="BI40" i="23"/>
  <c r="BH40" i="23"/>
  <c r="BG40" i="23"/>
  <c r="BE40" i="23"/>
  <c r="AV40" i="23"/>
  <c r="AC40" i="23"/>
  <c r="Q40" i="23"/>
  <c r="S40" i="23" s="1"/>
  <c r="O40" i="23"/>
  <c r="T40" i="23" s="1"/>
  <c r="L40" i="23"/>
  <c r="G40" i="23"/>
  <c r="BQ39" i="23"/>
  <c r="BP39" i="23"/>
  <c r="BM39" i="23"/>
  <c r="BL39" i="23"/>
  <c r="BJ39" i="23"/>
  <c r="BI39" i="23"/>
  <c r="BH39" i="23"/>
  <c r="BG39" i="23"/>
  <c r="BE39" i="23"/>
  <c r="AV39" i="23"/>
  <c r="AC39" i="23"/>
  <c r="AF39" i="23" s="1"/>
  <c r="BN39" i="23" s="1"/>
  <c r="Q39" i="23"/>
  <c r="S39" i="23" s="1"/>
  <c r="N39" i="23"/>
  <c r="O39" i="23" s="1"/>
  <c r="L39" i="23"/>
  <c r="G39" i="23"/>
  <c r="BQ38" i="23"/>
  <c r="BP38" i="23"/>
  <c r="BM38" i="23"/>
  <c r="BL38" i="23"/>
  <c r="BJ38" i="23"/>
  <c r="BI38" i="23"/>
  <c r="BH38" i="23"/>
  <c r="BG38" i="23"/>
  <c r="BE38" i="23"/>
  <c r="AV38" i="23"/>
  <c r="AC38" i="23"/>
  <c r="BK38" i="23" s="1"/>
  <c r="BY38" i="23" s="1"/>
  <c r="CB38" i="23" s="1"/>
  <c r="Q38" i="23"/>
  <c r="S38" i="23" s="1"/>
  <c r="O38" i="23"/>
  <c r="L38" i="23"/>
  <c r="G38" i="23"/>
  <c r="BQ37" i="23"/>
  <c r="BP37" i="23"/>
  <c r="BM37" i="23"/>
  <c r="BL37" i="23"/>
  <c r="BJ37" i="23"/>
  <c r="BI37" i="23"/>
  <c r="BH37" i="23"/>
  <c r="BG37" i="23"/>
  <c r="BE37" i="23"/>
  <c r="AV37" i="23"/>
  <c r="CD37" i="23" s="1"/>
  <c r="AC37" i="23"/>
  <c r="Q37" i="23"/>
  <c r="S37" i="23" s="1"/>
  <c r="O37" i="23"/>
  <c r="T37" i="23" s="1"/>
  <c r="L37" i="23"/>
  <c r="G37" i="23"/>
  <c r="BQ36" i="23"/>
  <c r="BP36" i="23"/>
  <c r="BM36" i="23"/>
  <c r="BL36" i="23"/>
  <c r="BJ36" i="23"/>
  <c r="BI36" i="23"/>
  <c r="BH36" i="23"/>
  <c r="BG36" i="23"/>
  <c r="BE36" i="23"/>
  <c r="AV36" i="23"/>
  <c r="AC36" i="23"/>
  <c r="AF36" i="23" s="1"/>
  <c r="BN36" i="23" s="1"/>
  <c r="Q36" i="23"/>
  <c r="S36" i="23" s="1"/>
  <c r="O36" i="23"/>
  <c r="L36" i="23"/>
  <c r="G36" i="23"/>
  <c r="BQ35" i="23"/>
  <c r="BP35" i="23"/>
  <c r="BM35" i="23"/>
  <c r="BL35" i="23"/>
  <c r="BJ35" i="23"/>
  <c r="BI35" i="23"/>
  <c r="BH35" i="23"/>
  <c r="BG35" i="23"/>
  <c r="BE35" i="23"/>
  <c r="AV35" i="23"/>
  <c r="AC35" i="23"/>
  <c r="Q35" i="23"/>
  <c r="S35" i="23" s="1"/>
  <c r="O35" i="23"/>
  <c r="T35" i="23" s="1"/>
  <c r="L35" i="23"/>
  <c r="G35" i="23"/>
  <c r="BT35" i="23" s="1"/>
  <c r="BQ34" i="23"/>
  <c r="BP34" i="23"/>
  <c r="BM34" i="23"/>
  <c r="BL34" i="23"/>
  <c r="BJ34" i="23"/>
  <c r="BI34" i="23"/>
  <c r="BH34" i="23"/>
  <c r="BG34" i="23"/>
  <c r="BE34" i="23"/>
  <c r="AV34" i="23"/>
  <c r="AC34" i="23"/>
  <c r="BK34" i="23" s="1"/>
  <c r="BY34" i="23" s="1"/>
  <c r="CB34" i="23" s="1"/>
  <c r="Q34" i="23"/>
  <c r="S34" i="23" s="1"/>
  <c r="O34" i="23"/>
  <c r="T34" i="23" s="1"/>
  <c r="L34" i="23"/>
  <c r="G34" i="23"/>
  <c r="BQ33" i="23"/>
  <c r="BP33" i="23"/>
  <c r="BM33" i="23"/>
  <c r="BL33" i="23"/>
  <c r="BJ33" i="23"/>
  <c r="BI33" i="23"/>
  <c r="BH33" i="23"/>
  <c r="BG33" i="23"/>
  <c r="BE33" i="23"/>
  <c r="AV33" i="23"/>
  <c r="AC33" i="23"/>
  <c r="AF33" i="23" s="1"/>
  <c r="BN33" i="23" s="1"/>
  <c r="Q33" i="23"/>
  <c r="S33" i="23" s="1"/>
  <c r="O33" i="23"/>
  <c r="L33" i="23"/>
  <c r="G33" i="23"/>
  <c r="BQ32" i="23"/>
  <c r="BP32" i="23"/>
  <c r="BM32" i="23"/>
  <c r="BL32" i="23"/>
  <c r="BJ32" i="23"/>
  <c r="BI32" i="23"/>
  <c r="BH32" i="23"/>
  <c r="BG32" i="23"/>
  <c r="BE32" i="23"/>
  <c r="AV32" i="23"/>
  <c r="AC32" i="23"/>
  <c r="AQ32" i="23" s="1"/>
  <c r="AT32" i="23" s="1"/>
  <c r="Q32" i="23"/>
  <c r="S32" i="23" s="1"/>
  <c r="O32" i="23"/>
  <c r="L32" i="23"/>
  <c r="G32" i="23"/>
  <c r="BQ31" i="23"/>
  <c r="BP31" i="23"/>
  <c r="BM31" i="23"/>
  <c r="BL31" i="23"/>
  <c r="BJ31" i="23"/>
  <c r="BI31" i="23"/>
  <c r="BH31" i="23"/>
  <c r="BG31" i="23"/>
  <c r="BE31" i="23"/>
  <c r="AV31" i="23"/>
  <c r="AC31" i="23"/>
  <c r="AQ31" i="23" s="1"/>
  <c r="AT31" i="23" s="1"/>
  <c r="Q31" i="23"/>
  <c r="S31" i="23" s="1"/>
  <c r="O31" i="23"/>
  <c r="L31" i="23"/>
  <c r="G31" i="23"/>
  <c r="BQ30" i="23"/>
  <c r="BP30" i="23"/>
  <c r="BM30" i="23"/>
  <c r="BL30" i="23"/>
  <c r="BJ30" i="23"/>
  <c r="BI30" i="23"/>
  <c r="BH30" i="23"/>
  <c r="BG30" i="23"/>
  <c r="BE30" i="23"/>
  <c r="AV30" i="23"/>
  <c r="CD30" i="23" s="1"/>
  <c r="AC30" i="23"/>
  <c r="Q30" i="23"/>
  <c r="S30" i="23" s="1"/>
  <c r="O30" i="23"/>
  <c r="L30" i="23"/>
  <c r="G30" i="23"/>
  <c r="BQ29" i="23"/>
  <c r="BP29" i="23"/>
  <c r="BM29" i="23"/>
  <c r="BL29" i="23"/>
  <c r="BJ29" i="23"/>
  <c r="BI29" i="23"/>
  <c r="BH29" i="23"/>
  <c r="BG29" i="23"/>
  <c r="BE29" i="23"/>
  <c r="AV29" i="23"/>
  <c r="CD29" i="23" s="1"/>
  <c r="AC29" i="23"/>
  <c r="Q29" i="23"/>
  <c r="S29" i="23" s="1"/>
  <c r="O29" i="23"/>
  <c r="L29" i="23"/>
  <c r="G29" i="23"/>
  <c r="BQ28" i="23"/>
  <c r="BP28" i="23"/>
  <c r="BM28" i="23"/>
  <c r="BL28" i="23"/>
  <c r="BJ28" i="23"/>
  <c r="BI28" i="23"/>
  <c r="BH28" i="23"/>
  <c r="BG28" i="23"/>
  <c r="BE28" i="23"/>
  <c r="AV28" i="23"/>
  <c r="CD28" i="23" s="1"/>
  <c r="AC28" i="23"/>
  <c r="Q28" i="23"/>
  <c r="S28" i="23" s="1"/>
  <c r="O28" i="23"/>
  <c r="L28" i="23"/>
  <c r="G28" i="23"/>
  <c r="BQ27" i="23"/>
  <c r="BP27" i="23"/>
  <c r="BM27" i="23"/>
  <c r="BL27" i="23"/>
  <c r="BJ27" i="23"/>
  <c r="BI27" i="23"/>
  <c r="BH27" i="23"/>
  <c r="BG27" i="23"/>
  <c r="BE27" i="23"/>
  <c r="AV27" i="23"/>
  <c r="CD27" i="23" s="1"/>
  <c r="AC27" i="23"/>
  <c r="Q27" i="23"/>
  <c r="S27" i="23" s="1"/>
  <c r="O27" i="23"/>
  <c r="T27" i="23" s="1"/>
  <c r="L27" i="23"/>
  <c r="G27" i="23"/>
  <c r="BQ26" i="23"/>
  <c r="BP26" i="23"/>
  <c r="BM26" i="23"/>
  <c r="BL26" i="23"/>
  <c r="BJ26" i="23"/>
  <c r="BI26" i="23"/>
  <c r="BH26" i="23"/>
  <c r="BG26" i="23"/>
  <c r="BE26" i="23"/>
  <c r="AV26" i="23"/>
  <c r="CD26" i="23" s="1"/>
  <c r="AC26" i="23"/>
  <c r="BK26" i="23" s="1"/>
  <c r="BY26" i="23" s="1"/>
  <c r="CB26" i="23" s="1"/>
  <c r="Q26" i="23"/>
  <c r="S26" i="23" s="1"/>
  <c r="O26" i="23"/>
  <c r="T26" i="23" s="1"/>
  <c r="L26" i="23"/>
  <c r="G26" i="23"/>
  <c r="BQ25" i="23"/>
  <c r="BP25" i="23"/>
  <c r="BM25" i="23"/>
  <c r="BL25" i="23"/>
  <c r="BJ25" i="23"/>
  <c r="BI25" i="23"/>
  <c r="BH25" i="23"/>
  <c r="BG25" i="23"/>
  <c r="BE25" i="23"/>
  <c r="AV25" i="23"/>
  <c r="CD25" i="23" s="1"/>
  <c r="AC25" i="23"/>
  <c r="BK25" i="23" s="1"/>
  <c r="BY25" i="23" s="1"/>
  <c r="CB25" i="23" s="1"/>
  <c r="Q25" i="23"/>
  <c r="S25" i="23" s="1"/>
  <c r="O25" i="23"/>
  <c r="T25" i="23" s="1"/>
  <c r="L25" i="23"/>
  <c r="G25" i="23"/>
  <c r="BQ24" i="23"/>
  <c r="BP24" i="23"/>
  <c r="BM24" i="23"/>
  <c r="BL24" i="23"/>
  <c r="BJ24" i="23"/>
  <c r="BI24" i="23"/>
  <c r="BH24" i="23"/>
  <c r="BG24" i="23"/>
  <c r="BE24" i="23"/>
  <c r="AV24" i="23"/>
  <c r="CD24" i="23" s="1"/>
  <c r="AC24" i="23"/>
  <c r="BK24" i="23" s="1"/>
  <c r="BY24" i="23" s="1"/>
  <c r="CB24" i="23" s="1"/>
  <c r="Q24" i="23"/>
  <c r="S24" i="23" s="1"/>
  <c r="O24" i="23"/>
  <c r="T24" i="23" s="1"/>
  <c r="L24" i="23"/>
  <c r="G24" i="23"/>
  <c r="BQ23" i="23"/>
  <c r="BP23" i="23"/>
  <c r="BM23" i="23"/>
  <c r="BL23" i="23"/>
  <c r="BJ23" i="23"/>
  <c r="BI23" i="23"/>
  <c r="BH23" i="23"/>
  <c r="BG23" i="23"/>
  <c r="BE23" i="23"/>
  <c r="AV23" i="23"/>
  <c r="CD23" i="23" s="1"/>
  <c r="AC23" i="23"/>
  <c r="AQ23" i="23" s="1"/>
  <c r="AT23" i="23" s="1"/>
  <c r="Q23" i="23"/>
  <c r="S23" i="23" s="1"/>
  <c r="O23" i="23"/>
  <c r="L23" i="23"/>
  <c r="G23" i="23"/>
  <c r="BQ22" i="23"/>
  <c r="BP22" i="23"/>
  <c r="BM22" i="23"/>
  <c r="BL22" i="23"/>
  <c r="BJ22" i="23"/>
  <c r="BI22" i="23"/>
  <c r="BH22" i="23"/>
  <c r="BG22" i="23"/>
  <c r="BE22" i="23"/>
  <c r="AV22" i="23"/>
  <c r="AC22" i="23"/>
  <c r="BK22" i="23" s="1"/>
  <c r="BY22" i="23" s="1"/>
  <c r="CB22" i="23" s="1"/>
  <c r="Q22" i="23"/>
  <c r="S22" i="23" s="1"/>
  <c r="O22" i="23"/>
  <c r="T22" i="23" s="1"/>
  <c r="L22" i="23"/>
  <c r="G22" i="23"/>
  <c r="BT22" i="23" s="1"/>
  <c r="BQ21" i="23"/>
  <c r="BP21" i="23"/>
  <c r="BM21" i="23"/>
  <c r="BL21" i="23"/>
  <c r="BJ21" i="23"/>
  <c r="BI21" i="23"/>
  <c r="BH21" i="23"/>
  <c r="BG21" i="23"/>
  <c r="BE21" i="23"/>
  <c r="AV21" i="23"/>
  <c r="AC21" i="23"/>
  <c r="BK21" i="23" s="1"/>
  <c r="BY21" i="23" s="1"/>
  <c r="CB21" i="23" s="1"/>
  <c r="Q21" i="23"/>
  <c r="S21" i="23" s="1"/>
  <c r="O21" i="23"/>
  <c r="T21" i="23" s="1"/>
  <c r="L21" i="23"/>
  <c r="G21" i="23"/>
  <c r="BQ20" i="23"/>
  <c r="BP20" i="23"/>
  <c r="BM20" i="23"/>
  <c r="BL20" i="23"/>
  <c r="BJ20" i="23"/>
  <c r="BI20" i="23"/>
  <c r="BH20" i="23"/>
  <c r="BG20" i="23"/>
  <c r="BE20" i="23"/>
  <c r="AV20" i="23"/>
  <c r="CD20" i="23" s="1"/>
  <c r="AC20" i="23"/>
  <c r="BK20" i="23" s="1"/>
  <c r="BY20" i="23" s="1"/>
  <c r="CB20" i="23" s="1"/>
  <c r="Q20" i="23"/>
  <c r="S20" i="23" s="1"/>
  <c r="O20" i="23"/>
  <c r="L20" i="23"/>
  <c r="G20" i="23"/>
  <c r="BQ19" i="23"/>
  <c r="BP19" i="23"/>
  <c r="BM19" i="23"/>
  <c r="BL19" i="23"/>
  <c r="BJ19" i="23"/>
  <c r="BI19" i="23"/>
  <c r="BH19" i="23"/>
  <c r="BG19" i="23"/>
  <c r="BE19" i="23"/>
  <c r="AV19" i="23"/>
  <c r="CD19" i="23" s="1"/>
  <c r="AC19" i="23"/>
  <c r="Q19" i="23"/>
  <c r="S19" i="23" s="1"/>
  <c r="O19" i="23"/>
  <c r="L19" i="23"/>
  <c r="G19" i="23"/>
  <c r="BQ18" i="23"/>
  <c r="BP18" i="23"/>
  <c r="BM18" i="23"/>
  <c r="BL18" i="23"/>
  <c r="BJ18" i="23"/>
  <c r="BI18" i="23"/>
  <c r="BH18" i="23"/>
  <c r="BG18" i="23"/>
  <c r="BE18" i="23"/>
  <c r="AV18" i="23"/>
  <c r="CD18" i="23" s="1"/>
  <c r="AC18" i="23"/>
  <c r="AF18" i="23" s="1"/>
  <c r="BN18" i="23" s="1"/>
  <c r="Q18" i="23"/>
  <c r="S18" i="23" s="1"/>
  <c r="O18" i="23"/>
  <c r="L18" i="23"/>
  <c r="G18" i="23"/>
  <c r="BQ17" i="23"/>
  <c r="BP17" i="23"/>
  <c r="BM17" i="23"/>
  <c r="BL17" i="23"/>
  <c r="BJ17" i="23"/>
  <c r="BI17" i="23"/>
  <c r="BH17" i="23"/>
  <c r="BG17" i="23"/>
  <c r="BE17" i="23"/>
  <c r="AV17" i="23"/>
  <c r="AC17" i="23"/>
  <c r="BK17" i="23" s="1"/>
  <c r="BY17" i="23" s="1"/>
  <c r="CB17" i="23" s="1"/>
  <c r="Q17" i="23"/>
  <c r="S17" i="23" s="1"/>
  <c r="O17" i="23"/>
  <c r="T17" i="23" s="1"/>
  <c r="L17" i="23"/>
  <c r="G17" i="23"/>
  <c r="BQ16" i="23"/>
  <c r="BP16" i="23"/>
  <c r="BM16" i="23"/>
  <c r="BL16" i="23"/>
  <c r="BJ16" i="23"/>
  <c r="BI16" i="23"/>
  <c r="BH16" i="23"/>
  <c r="BG16" i="23"/>
  <c r="BE16" i="23"/>
  <c r="AV16" i="23"/>
  <c r="AC16" i="23"/>
  <c r="BK16" i="23" s="1"/>
  <c r="BY16" i="23" s="1"/>
  <c r="CB16" i="23" s="1"/>
  <c r="Q16" i="23"/>
  <c r="S16" i="23" s="1"/>
  <c r="O16" i="23"/>
  <c r="T16" i="23" s="1"/>
  <c r="L16" i="23"/>
  <c r="G16" i="23"/>
  <c r="BQ15" i="23"/>
  <c r="BP15" i="23"/>
  <c r="BM15" i="23"/>
  <c r="BL15" i="23"/>
  <c r="BJ15" i="23"/>
  <c r="BI15" i="23"/>
  <c r="BH15" i="23"/>
  <c r="BG15" i="23"/>
  <c r="BE15" i="23"/>
  <c r="AV15" i="23"/>
  <c r="AC15" i="23"/>
  <c r="AQ15" i="23" s="1"/>
  <c r="AT15" i="23" s="1"/>
  <c r="Q15" i="23"/>
  <c r="S15" i="23" s="1"/>
  <c r="O15" i="23"/>
  <c r="T15" i="23" s="1"/>
  <c r="L15" i="23"/>
  <c r="G15" i="23"/>
  <c r="BQ14" i="23"/>
  <c r="BP14" i="23"/>
  <c r="BM14" i="23"/>
  <c r="BL14" i="23"/>
  <c r="BJ14" i="23"/>
  <c r="BI14" i="23"/>
  <c r="BH14" i="23"/>
  <c r="BG14" i="23"/>
  <c r="BE14" i="23"/>
  <c r="AV14" i="23"/>
  <c r="AC14" i="23"/>
  <c r="BK14" i="23" s="1"/>
  <c r="BY14" i="23" s="1"/>
  <c r="CB14" i="23" s="1"/>
  <c r="Q14" i="23"/>
  <c r="S14" i="23" s="1"/>
  <c r="O14" i="23"/>
  <c r="T14" i="23" s="1"/>
  <c r="L14" i="23"/>
  <c r="G14" i="23"/>
  <c r="BT14" i="23" s="1"/>
  <c r="BQ13" i="23"/>
  <c r="BP13" i="23"/>
  <c r="BM13" i="23"/>
  <c r="BL13" i="23"/>
  <c r="BJ13" i="23"/>
  <c r="BI13" i="23"/>
  <c r="BH13" i="23"/>
  <c r="BG13" i="23"/>
  <c r="BE13" i="23"/>
  <c r="AV13" i="23"/>
  <c r="AC13" i="23"/>
  <c r="BK13" i="23" s="1"/>
  <c r="BY13" i="23" s="1"/>
  <c r="CB13" i="23" s="1"/>
  <c r="Q13" i="23"/>
  <c r="S13" i="23" s="1"/>
  <c r="O13" i="23"/>
  <c r="T13" i="23" s="1"/>
  <c r="L13" i="23"/>
  <c r="G13" i="23"/>
  <c r="BQ12" i="23"/>
  <c r="BP12" i="23"/>
  <c r="BM12" i="23"/>
  <c r="BL12" i="23"/>
  <c r="BJ12" i="23"/>
  <c r="BI12" i="23"/>
  <c r="BH12" i="23"/>
  <c r="BG12" i="23"/>
  <c r="BE12" i="23"/>
  <c r="AV12" i="23"/>
  <c r="CD12" i="23" s="1"/>
  <c r="AC12" i="23"/>
  <c r="BK12" i="23" s="1"/>
  <c r="BY12" i="23" s="1"/>
  <c r="CB12" i="23" s="1"/>
  <c r="Q12" i="23"/>
  <c r="S12" i="23" s="1"/>
  <c r="O12" i="23"/>
  <c r="L12" i="23"/>
  <c r="G12" i="23"/>
  <c r="BQ11" i="23"/>
  <c r="BP11" i="23"/>
  <c r="BM11" i="23"/>
  <c r="BL11" i="23"/>
  <c r="BJ11" i="23"/>
  <c r="BI11" i="23"/>
  <c r="BH11" i="23"/>
  <c r="BG11" i="23"/>
  <c r="BE11" i="23"/>
  <c r="AV11" i="23"/>
  <c r="CD11" i="23" s="1"/>
  <c r="AC11" i="23"/>
  <c r="Q11" i="23"/>
  <c r="S11" i="23" s="1"/>
  <c r="O11" i="23"/>
  <c r="T11" i="23" s="1"/>
  <c r="L11" i="23"/>
  <c r="G11" i="23"/>
  <c r="BT11" i="23" s="1"/>
  <c r="BQ10" i="23"/>
  <c r="BP10" i="23"/>
  <c r="BM10" i="23"/>
  <c r="BL10" i="23"/>
  <c r="BJ10" i="23"/>
  <c r="BI10" i="23"/>
  <c r="BH10" i="23"/>
  <c r="BG10" i="23"/>
  <c r="BE10" i="23"/>
  <c r="AV10" i="23"/>
  <c r="AC10" i="23"/>
  <c r="AQ10" i="23" s="1"/>
  <c r="AT10" i="23" s="1"/>
  <c r="Q10" i="23"/>
  <c r="S10" i="23" s="1"/>
  <c r="O10" i="23"/>
  <c r="L10" i="23"/>
  <c r="G10" i="23"/>
  <c r="BQ9" i="23"/>
  <c r="BP9" i="23"/>
  <c r="BM9" i="23"/>
  <c r="BL9" i="23"/>
  <c r="BJ9" i="23"/>
  <c r="BI9" i="23"/>
  <c r="BH9" i="23"/>
  <c r="BG9" i="23"/>
  <c r="BE9" i="23"/>
  <c r="AV9" i="23"/>
  <c r="AC9" i="23"/>
  <c r="AF9" i="23" s="1"/>
  <c r="BN9" i="23" s="1"/>
  <c r="Q9" i="23"/>
  <c r="S9" i="23" s="1"/>
  <c r="O9" i="23"/>
  <c r="L9" i="23"/>
  <c r="G9" i="23"/>
  <c r="BQ8" i="23"/>
  <c r="BP8" i="23"/>
  <c r="BM8" i="23"/>
  <c r="BL8" i="23"/>
  <c r="BJ8" i="23"/>
  <c r="BI8" i="23"/>
  <c r="BH8" i="23"/>
  <c r="BG8" i="23"/>
  <c r="BE8" i="23"/>
  <c r="AV8" i="23"/>
  <c r="AC8" i="23"/>
  <c r="AF8" i="23" s="1"/>
  <c r="BN8" i="23" s="1"/>
  <c r="Q8" i="23"/>
  <c r="S8" i="23" s="1"/>
  <c r="O8" i="23"/>
  <c r="L8" i="23"/>
  <c r="G8" i="23"/>
  <c r="BQ7" i="23"/>
  <c r="BP7" i="23"/>
  <c r="BM7" i="23"/>
  <c r="BL7" i="23"/>
  <c r="BJ7" i="23"/>
  <c r="BI7" i="23"/>
  <c r="BH7" i="23"/>
  <c r="BG7" i="23"/>
  <c r="BE7" i="23"/>
  <c r="AV7" i="23"/>
  <c r="CD7" i="23" s="1"/>
  <c r="AC7" i="23"/>
  <c r="BK7" i="23" s="1"/>
  <c r="BY7" i="23" s="1"/>
  <c r="CB7" i="23" s="1"/>
  <c r="Q7" i="23"/>
  <c r="S7" i="23" s="1"/>
  <c r="O7" i="23"/>
  <c r="T7" i="23" s="1"/>
  <c r="L7" i="23"/>
  <c r="G7" i="23"/>
  <c r="BQ6" i="23"/>
  <c r="BP6" i="23"/>
  <c r="BM6" i="23"/>
  <c r="BL6" i="23"/>
  <c r="BJ6" i="23"/>
  <c r="BI6" i="23"/>
  <c r="BH6" i="23"/>
  <c r="BG6" i="23"/>
  <c r="BE6" i="23"/>
  <c r="AV6" i="23"/>
  <c r="CD6" i="23" s="1"/>
  <c r="AC6" i="23"/>
  <c r="BK6" i="23" s="1"/>
  <c r="BY6" i="23" s="1"/>
  <c r="CB6" i="23" s="1"/>
  <c r="Q6" i="23"/>
  <c r="S6" i="23" s="1"/>
  <c r="O6" i="23"/>
  <c r="T6" i="23" s="1"/>
  <c r="L6" i="23"/>
  <c r="G6" i="23"/>
  <c r="BQ5" i="23"/>
  <c r="BP5" i="23"/>
  <c r="BM5" i="23"/>
  <c r="BL5" i="23"/>
  <c r="BJ5" i="23"/>
  <c r="BI5" i="23"/>
  <c r="BH5" i="23"/>
  <c r="BG5" i="23"/>
  <c r="BE5" i="23"/>
  <c r="AV5" i="23"/>
  <c r="CD5" i="23" s="1"/>
  <c r="AC5" i="23"/>
  <c r="BK5" i="23" s="1"/>
  <c r="BY5" i="23" s="1"/>
  <c r="CB5" i="23" s="1"/>
  <c r="Q5" i="23"/>
  <c r="S5" i="23" s="1"/>
  <c r="O5" i="23"/>
  <c r="L5" i="23"/>
  <c r="G5" i="23"/>
  <c r="BQ4" i="23"/>
  <c r="BP4" i="23"/>
  <c r="BM4" i="23"/>
  <c r="BL4" i="23"/>
  <c r="BJ4" i="23"/>
  <c r="BI4" i="23"/>
  <c r="BH4" i="23"/>
  <c r="BG4" i="23"/>
  <c r="BE4" i="23"/>
  <c r="AV4" i="23"/>
  <c r="CD4" i="23" s="1"/>
  <c r="AC4" i="23"/>
  <c r="AQ4" i="23" s="1"/>
  <c r="AT4" i="23" s="1"/>
  <c r="Q4" i="23"/>
  <c r="S4" i="23" s="1"/>
  <c r="O4" i="23"/>
  <c r="L4" i="23"/>
  <c r="G4" i="23"/>
  <c r="F17" i="10"/>
  <c r="N24" i="10"/>
  <c r="AF55" i="23" l="1"/>
  <c r="BN55" i="23" s="1"/>
  <c r="BK55" i="23"/>
  <c r="CC14" i="23"/>
  <c r="CC22" i="23"/>
  <c r="AF54" i="23"/>
  <c r="BN54" i="23" s="1"/>
  <c r="BK54" i="23"/>
  <c r="X25" i="23"/>
  <c r="BF25" i="23" s="1"/>
  <c r="BT25" i="23"/>
  <c r="AL50" i="23"/>
  <c r="AY50" i="23" s="1"/>
  <c r="BT50" i="23"/>
  <c r="AL24" i="23"/>
  <c r="BT24" i="23"/>
  <c r="X32" i="23"/>
  <c r="BF32" i="23" s="1"/>
  <c r="BT32" i="23"/>
  <c r="X41" i="23"/>
  <c r="BF41" i="23" s="1"/>
  <c r="BT41" i="23"/>
  <c r="X49" i="23"/>
  <c r="BF49" i="23" s="1"/>
  <c r="BT49" i="23"/>
  <c r="X33" i="23"/>
  <c r="BF33" i="23" s="1"/>
  <c r="BT33" i="23"/>
  <c r="AL16" i="23"/>
  <c r="AY16" i="23" s="1"/>
  <c r="BT16" i="23"/>
  <c r="X7" i="23"/>
  <c r="BF7" i="23" s="1"/>
  <c r="BT7" i="23"/>
  <c r="X15" i="23"/>
  <c r="BF15" i="23" s="1"/>
  <c r="BT15" i="23"/>
  <c r="X23" i="23"/>
  <c r="BF23" i="23" s="1"/>
  <c r="BT23" i="23"/>
  <c r="CC26" i="23"/>
  <c r="X31" i="23"/>
  <c r="BF31" i="23" s="1"/>
  <c r="BT31" i="23"/>
  <c r="CC34" i="23"/>
  <c r="AL40" i="23"/>
  <c r="AY40" i="23" s="1"/>
  <c r="BT40" i="23"/>
  <c r="AL48" i="23"/>
  <c r="AY48" i="23" s="1"/>
  <c r="BT48" i="23"/>
  <c r="AL56" i="23"/>
  <c r="X9" i="23"/>
  <c r="BF9" i="23" s="1"/>
  <c r="BT9" i="23"/>
  <c r="X30" i="23"/>
  <c r="BF30" i="23" s="1"/>
  <c r="BT30" i="23"/>
  <c r="X39" i="23"/>
  <c r="BF39" i="23" s="1"/>
  <c r="BT39" i="23"/>
  <c r="X47" i="23"/>
  <c r="BF47" i="23" s="1"/>
  <c r="BT47" i="23"/>
  <c r="X55" i="23"/>
  <c r="BF55" i="23" s="1"/>
  <c r="AL42" i="23"/>
  <c r="AY42" i="23" s="1"/>
  <c r="BT42" i="23"/>
  <c r="AL8" i="23"/>
  <c r="AY8" i="23" s="1"/>
  <c r="BT8" i="23"/>
  <c r="AL5" i="23"/>
  <c r="BT5" i="23"/>
  <c r="AL13" i="23"/>
  <c r="BT13" i="23"/>
  <c r="CC16" i="23"/>
  <c r="AL21" i="23"/>
  <c r="BT21" i="23"/>
  <c r="X29" i="23"/>
  <c r="BF29" i="23" s="1"/>
  <c r="BT29" i="23"/>
  <c r="X38" i="23"/>
  <c r="BF38" i="23" s="1"/>
  <c r="BT38" i="23"/>
  <c r="X4" i="23"/>
  <c r="BF4" i="23" s="1"/>
  <c r="BT4" i="23"/>
  <c r="CC7" i="23"/>
  <c r="X12" i="23"/>
  <c r="BF12" i="23" s="1"/>
  <c r="BT12" i="23"/>
  <c r="X20" i="23"/>
  <c r="BF20" i="23" s="1"/>
  <c r="BT20" i="23"/>
  <c r="AL28" i="23"/>
  <c r="BT28" i="23"/>
  <c r="AL37" i="23"/>
  <c r="BT37" i="23"/>
  <c r="AL45" i="23"/>
  <c r="BT45" i="23"/>
  <c r="AL53" i="23"/>
  <c r="AY53" i="23" s="1"/>
  <c r="BT53" i="23"/>
  <c r="X6" i="23"/>
  <c r="BF6" i="23" s="1"/>
  <c r="BT6" i="23"/>
  <c r="AL19" i="23"/>
  <c r="AY19" i="23" s="1"/>
  <c r="BT19" i="23"/>
  <c r="AL27" i="23"/>
  <c r="BT27" i="23"/>
  <c r="X36" i="23"/>
  <c r="BF36" i="23" s="1"/>
  <c r="BT36" i="23"/>
  <c r="X44" i="23"/>
  <c r="BF44" i="23" s="1"/>
  <c r="BT44" i="23"/>
  <c r="AL52" i="23"/>
  <c r="AY52" i="23" s="1"/>
  <c r="BT52" i="23"/>
  <c r="X17" i="23"/>
  <c r="BF17" i="23" s="1"/>
  <c r="BT17" i="23"/>
  <c r="AL10" i="23"/>
  <c r="AY10" i="23" s="1"/>
  <c r="BT10" i="23"/>
  <c r="AL18" i="23"/>
  <c r="BT18" i="23"/>
  <c r="AL26" i="23"/>
  <c r="AY26" i="23" s="1"/>
  <c r="BT26" i="23"/>
  <c r="AL34" i="23"/>
  <c r="BT34" i="23"/>
  <c r="AL43" i="23"/>
  <c r="AY43" i="23" s="1"/>
  <c r="BT43" i="23"/>
  <c r="AL51" i="23"/>
  <c r="BT51" i="23"/>
  <c r="CC13" i="23"/>
  <c r="CC21" i="23"/>
  <c r="AF10" i="23"/>
  <c r="BN10" i="23" s="1"/>
  <c r="CC17" i="23"/>
  <c r="CC25" i="23"/>
  <c r="CC42" i="23"/>
  <c r="CC24" i="23"/>
  <c r="CC50" i="23"/>
  <c r="CC6" i="23"/>
  <c r="AQ42" i="23"/>
  <c r="AT42" i="23" s="1"/>
  <c r="X37" i="23"/>
  <c r="BF37" i="23" s="1"/>
  <c r="AQ53" i="23"/>
  <c r="AT53" i="23" s="1"/>
  <c r="AF49" i="23"/>
  <c r="BN49" i="23" s="1"/>
  <c r="AQ50" i="23"/>
  <c r="AT50" i="23" s="1"/>
  <c r="AU50" i="23" s="1"/>
  <c r="BA50" i="23" s="1"/>
  <c r="X24" i="23"/>
  <c r="AX24" i="23" s="1"/>
  <c r="X10" i="23"/>
  <c r="BF10" i="23" s="1"/>
  <c r="AF13" i="23"/>
  <c r="BN13" i="23" s="1"/>
  <c r="AF14" i="23"/>
  <c r="BN14" i="23" s="1"/>
  <c r="AF52" i="23"/>
  <c r="BN52" i="23" s="1"/>
  <c r="AQ18" i="23"/>
  <c r="AT18" i="23" s="1"/>
  <c r="CF41" i="23"/>
  <c r="BK45" i="23"/>
  <c r="BY45" i="23" s="1"/>
  <c r="CB45" i="23" s="1"/>
  <c r="CC45" i="23" s="1"/>
  <c r="AQ45" i="23"/>
  <c r="AT45" i="23" s="1"/>
  <c r="AU45" i="23" s="1"/>
  <c r="BA45" i="23" s="1"/>
  <c r="AF6" i="23"/>
  <c r="BN6" i="23" s="1"/>
  <c r="AF15" i="23"/>
  <c r="BN15" i="23" s="1"/>
  <c r="BK15" i="23"/>
  <c r="BY15" i="23" s="1"/>
  <c r="CB15" i="23" s="1"/>
  <c r="CC15" i="23" s="1"/>
  <c r="AF20" i="23"/>
  <c r="BN20" i="23" s="1"/>
  <c r="AF25" i="23"/>
  <c r="BN25" i="23" s="1"/>
  <c r="AQ52" i="23"/>
  <c r="AT52" i="23" s="1"/>
  <c r="X53" i="23"/>
  <c r="CF53" i="23" s="1"/>
  <c r="AX4" i="23"/>
  <c r="AL6" i="23"/>
  <c r="CF9" i="23"/>
  <c r="AL20" i="23"/>
  <c r="X26" i="23"/>
  <c r="BF26" i="23" s="1"/>
  <c r="BK33" i="23"/>
  <c r="BY33" i="23" s="1"/>
  <c r="CB33" i="23" s="1"/>
  <c r="BK53" i="23"/>
  <c r="BY53" i="23" s="1"/>
  <c r="CB53" i="23" s="1"/>
  <c r="CC53" i="23" s="1"/>
  <c r="BK10" i="23"/>
  <c r="BY10" i="23" s="1"/>
  <c r="CB10" i="23" s="1"/>
  <c r="X16" i="23"/>
  <c r="BF16" i="23" s="1"/>
  <c r="AF21" i="23"/>
  <c r="BN21" i="23" s="1"/>
  <c r="AF22" i="23"/>
  <c r="BN22" i="23" s="1"/>
  <c r="AF23" i="23"/>
  <c r="BN23" i="23" s="1"/>
  <c r="X28" i="23"/>
  <c r="BF28" i="23" s="1"/>
  <c r="T30" i="23"/>
  <c r="AL36" i="23"/>
  <c r="AF4" i="23"/>
  <c r="BN4" i="23" s="1"/>
  <c r="BK4" i="23"/>
  <c r="BY4" i="23" s="1"/>
  <c r="CB4" i="23" s="1"/>
  <c r="AF7" i="23"/>
  <c r="BN7" i="23" s="1"/>
  <c r="AL9" i="23"/>
  <c r="AY9" i="23" s="1"/>
  <c r="BK9" i="23"/>
  <c r="BY9" i="23" s="1"/>
  <c r="CB9" i="23" s="1"/>
  <c r="AF16" i="23"/>
  <c r="BN16" i="23" s="1"/>
  <c r="AF17" i="23"/>
  <c r="BN17" i="23" s="1"/>
  <c r="AL23" i="23"/>
  <c r="AY23" i="23" s="1"/>
  <c r="BK23" i="23"/>
  <c r="BY23" i="23" s="1"/>
  <c r="CB23" i="23" s="1"/>
  <c r="AF38" i="23"/>
  <c r="BN38" i="23" s="1"/>
  <c r="AL55" i="23"/>
  <c r="AY55" i="23" s="1"/>
  <c r="X5" i="23"/>
  <c r="BF5" i="23" s="1"/>
  <c r="AQ9" i="23"/>
  <c r="AT9" i="23" s="1"/>
  <c r="AF12" i="23"/>
  <c r="BN12" i="23" s="1"/>
  <c r="AQ17" i="23"/>
  <c r="AT17" i="23" s="1"/>
  <c r="AU17" i="23" s="1"/>
  <c r="BA17" i="23" s="1"/>
  <c r="X18" i="23"/>
  <c r="BF18" i="23" s="1"/>
  <c r="AL38" i="23"/>
  <c r="AY38" i="23" s="1"/>
  <c r="BK44" i="23"/>
  <c r="BY44" i="23" s="1"/>
  <c r="CB44" i="23" s="1"/>
  <c r="T10" i="23"/>
  <c r="AL12" i="23"/>
  <c r="AY12" i="23" s="1"/>
  <c r="X19" i="23"/>
  <c r="BF19" i="23" s="1"/>
  <c r="AL44" i="23"/>
  <c r="AY44" i="23" s="1"/>
  <c r="AQ47" i="23"/>
  <c r="AT47" i="23" s="1"/>
  <c r="X51" i="23"/>
  <c r="BF51" i="23" s="1"/>
  <c r="AG53" i="23"/>
  <c r="AZ53" i="23" s="1"/>
  <c r="CG53" i="23" s="1"/>
  <c r="CF29" i="23"/>
  <c r="AL33" i="23"/>
  <c r="AY33" i="23" s="1"/>
  <c r="X40" i="23"/>
  <c r="BF40" i="23" s="1"/>
  <c r="X27" i="23"/>
  <c r="BF27" i="23" s="1"/>
  <c r="AL29" i="23"/>
  <c r="AY29" i="23" s="1"/>
  <c r="AQ33" i="23"/>
  <c r="AT33" i="23" s="1"/>
  <c r="AQ44" i="23"/>
  <c r="AT44" i="23" s="1"/>
  <c r="AF50" i="23"/>
  <c r="BN50" i="23" s="1"/>
  <c r="AF41" i="23"/>
  <c r="BN41" i="23" s="1"/>
  <c r="AF26" i="23"/>
  <c r="BN26" i="23" s="1"/>
  <c r="AY27" i="23"/>
  <c r="AF34" i="23"/>
  <c r="BN34" i="23" s="1"/>
  <c r="AQ36" i="23"/>
  <c r="AT36" i="23" s="1"/>
  <c r="BK36" i="23"/>
  <c r="BY36" i="23" s="1"/>
  <c r="CB36" i="23" s="1"/>
  <c r="AL39" i="23"/>
  <c r="AY39" i="23" s="1"/>
  <c r="X45" i="23"/>
  <c r="BF45" i="23" s="1"/>
  <c r="X52" i="23"/>
  <c r="BF52" i="23" s="1"/>
  <c r="X56" i="23"/>
  <c r="BF56" i="23" s="1"/>
  <c r="AX29" i="23"/>
  <c r="CF44" i="23"/>
  <c r="AY18" i="23"/>
  <c r="AX19" i="23"/>
  <c r="AQ26" i="23"/>
  <c r="AT26" i="23" s="1"/>
  <c r="AU26" i="23" s="1"/>
  <c r="BA26" i="23" s="1"/>
  <c r="AL30" i="23"/>
  <c r="AY30" i="23" s="1"/>
  <c r="AY34" i="23"/>
  <c r="AQ39" i="23"/>
  <c r="AT39" i="23" s="1"/>
  <c r="BK39" i="23"/>
  <c r="BY39" i="23" s="1"/>
  <c r="CB39" i="23" s="1"/>
  <c r="AF42" i="23"/>
  <c r="BN42" i="23" s="1"/>
  <c r="AL47" i="23"/>
  <c r="AY47" i="23" s="1"/>
  <c r="BK47" i="23"/>
  <c r="BY47" i="23" s="1"/>
  <c r="CB47" i="23" s="1"/>
  <c r="T29" i="23"/>
  <c r="AQ34" i="23"/>
  <c r="AT34" i="23" s="1"/>
  <c r="AU34" i="23" s="1"/>
  <c r="BA34" i="23" s="1"/>
  <c r="AY45" i="23"/>
  <c r="AY51" i="23"/>
  <c r="CF55" i="23"/>
  <c r="AL32" i="23"/>
  <c r="AY32" i="23" s="1"/>
  <c r="X48" i="23"/>
  <c r="CF48" i="23" s="1"/>
  <c r="AG54" i="23"/>
  <c r="BO54" i="23" s="1"/>
  <c r="AQ55" i="23"/>
  <c r="AT55" i="23" s="1"/>
  <c r="BY55" i="23"/>
  <c r="CB55" i="23" s="1"/>
  <c r="AX6" i="23"/>
  <c r="AL7" i="23"/>
  <c r="AY7" i="23" s="1"/>
  <c r="T8" i="23"/>
  <c r="AG8" i="23" s="1"/>
  <c r="AL11" i="23"/>
  <c r="AY11" i="23" s="1"/>
  <c r="X11" i="23"/>
  <c r="CF11" i="23" s="1"/>
  <c r="AL14" i="23"/>
  <c r="AY14" i="23" s="1"/>
  <c r="X14" i="23"/>
  <c r="BF14" i="23" s="1"/>
  <c r="AL31" i="23"/>
  <c r="AY31" i="23" s="1"/>
  <c r="AG45" i="23"/>
  <c r="T47" i="23"/>
  <c r="AG47" i="23" s="1"/>
  <c r="CF47" i="23"/>
  <c r="AX9" i="23"/>
  <c r="AL4" i="23"/>
  <c r="AY4" i="23" s="1"/>
  <c r="CF4" i="23"/>
  <c r="T5" i="23"/>
  <c r="CC5" i="23" s="1"/>
  <c r="AY6" i="23"/>
  <c r="AQ7" i="23"/>
  <c r="AT7" i="23" s="1"/>
  <c r="AU7" i="23" s="1"/>
  <c r="BA7" i="23" s="1"/>
  <c r="X8" i="23"/>
  <c r="AG13" i="23"/>
  <c r="BK48" i="23"/>
  <c r="BY48" i="23" s="1"/>
  <c r="CB48" i="23" s="1"/>
  <c r="CC48" i="23" s="1"/>
  <c r="AQ48" i="23"/>
  <c r="AT48" i="23" s="1"/>
  <c r="AU48" i="23" s="1"/>
  <c r="BA48" i="23" s="1"/>
  <c r="AF48" i="23"/>
  <c r="BN48" i="23" s="1"/>
  <c r="AL22" i="23"/>
  <c r="AY22" i="23" s="1"/>
  <c r="X22" i="23"/>
  <c r="AF28" i="23"/>
  <c r="BN28" i="23" s="1"/>
  <c r="AQ28" i="23"/>
  <c r="AT28" i="23" s="1"/>
  <c r="BK28" i="23"/>
  <c r="BY28" i="23" s="1"/>
  <c r="CB28" i="23" s="1"/>
  <c r="BK43" i="23"/>
  <c r="BY43" i="23" s="1"/>
  <c r="CB43" i="23" s="1"/>
  <c r="CC43" i="23" s="1"/>
  <c r="AQ43" i="23"/>
  <c r="AT43" i="23" s="1"/>
  <c r="AU43" i="23" s="1"/>
  <c r="BA43" i="23" s="1"/>
  <c r="AF43" i="23"/>
  <c r="BN43" i="23" s="1"/>
  <c r="T4" i="23"/>
  <c r="AU4" i="23" s="1"/>
  <c r="BA4" i="23" s="1"/>
  <c r="AF5" i="23"/>
  <c r="BN5" i="23" s="1"/>
  <c r="AY5" i="23"/>
  <c r="AQ6" i="23"/>
  <c r="AT6" i="23" s="1"/>
  <c r="AU6" i="23" s="1"/>
  <c r="BA6" i="23" s="1"/>
  <c r="AX10" i="23"/>
  <c r="AX12" i="23"/>
  <c r="T12" i="23"/>
  <c r="CC12" i="23" s="1"/>
  <c r="AU15" i="23"/>
  <c r="BA15" i="23" s="1"/>
  <c r="AG21" i="23"/>
  <c r="BK30" i="23"/>
  <c r="BY30" i="23" s="1"/>
  <c r="CB30" i="23" s="1"/>
  <c r="AQ30" i="23"/>
  <c r="AT30" i="23" s="1"/>
  <c r="AF30" i="23"/>
  <c r="BN30" i="23" s="1"/>
  <c r="CF6" i="23"/>
  <c r="AX7" i="23"/>
  <c r="T9" i="23"/>
  <c r="AG9" i="23" s="1"/>
  <c r="BK11" i="23"/>
  <c r="BY11" i="23" s="1"/>
  <c r="CB11" i="23" s="1"/>
  <c r="CC11" i="23" s="1"/>
  <c r="AQ11" i="23"/>
  <c r="AT11" i="23" s="1"/>
  <c r="AU11" i="23" s="1"/>
  <c r="BA11" i="23" s="1"/>
  <c r="AF11" i="23"/>
  <c r="BN11" i="23" s="1"/>
  <c r="CF12" i="23"/>
  <c r="AQ8" i="23"/>
  <c r="AT8" i="23" s="1"/>
  <c r="BK8" i="23"/>
  <c r="BY8" i="23" s="1"/>
  <c r="CB8" i="23" s="1"/>
  <c r="T20" i="23"/>
  <c r="CC20" i="23" s="1"/>
  <c r="AY20" i="23"/>
  <c r="AG22" i="23"/>
  <c r="AQ5" i="23"/>
  <c r="AT5" i="23" s="1"/>
  <c r="BK19" i="23"/>
  <c r="BY19" i="23" s="1"/>
  <c r="CB19" i="23" s="1"/>
  <c r="AQ19" i="23"/>
  <c r="AT19" i="23" s="1"/>
  <c r="AF19" i="23"/>
  <c r="BN19" i="23" s="1"/>
  <c r="AQ27" i="23"/>
  <c r="AT27" i="23" s="1"/>
  <c r="AU27" i="23" s="1"/>
  <c r="BA27" i="23" s="1"/>
  <c r="BC27" i="23" s="1"/>
  <c r="BK27" i="23"/>
  <c r="BY27" i="23" s="1"/>
  <c r="CB27" i="23" s="1"/>
  <c r="CC27" i="23" s="1"/>
  <c r="AF27" i="23"/>
  <c r="BN27" i="23" s="1"/>
  <c r="AU42" i="23"/>
  <c r="BA42" i="23" s="1"/>
  <c r="AQ13" i="23"/>
  <c r="AT13" i="23" s="1"/>
  <c r="AU13" i="23" s="1"/>
  <c r="BA13" i="23" s="1"/>
  <c r="AX17" i="23"/>
  <c r="T19" i="23"/>
  <c r="CC19" i="23" s="1"/>
  <c r="AQ21" i="23"/>
  <c r="AT21" i="23" s="1"/>
  <c r="AU21" i="23" s="1"/>
  <c r="BA21" i="23" s="1"/>
  <c r="AX25" i="23"/>
  <c r="BK32" i="23"/>
  <c r="BY32" i="23" s="1"/>
  <c r="CB32" i="23" s="1"/>
  <c r="BO53" i="23"/>
  <c r="AL15" i="23"/>
  <c r="AY15" i="23" s="1"/>
  <c r="BK18" i="23"/>
  <c r="BY18" i="23" s="1"/>
  <c r="CB18" i="23" s="1"/>
  <c r="CF23" i="23"/>
  <c r="AF31" i="23"/>
  <c r="BN31" i="23" s="1"/>
  <c r="BK31" i="23"/>
  <c r="BY31" i="23" s="1"/>
  <c r="CB31" i="23" s="1"/>
  <c r="AF32" i="23"/>
  <c r="BN32" i="23" s="1"/>
  <c r="AY36" i="23"/>
  <c r="AX36" i="23"/>
  <c r="T36" i="23"/>
  <c r="AG36" i="23" s="1"/>
  <c r="BK37" i="23"/>
  <c r="BY37" i="23" s="1"/>
  <c r="CB37" i="23" s="1"/>
  <c r="CC37" i="23" s="1"/>
  <c r="AQ37" i="23"/>
  <c r="AT37" i="23" s="1"/>
  <c r="AU37" i="23" s="1"/>
  <c r="BA37" i="23" s="1"/>
  <c r="AF37" i="23"/>
  <c r="BN37" i="23" s="1"/>
  <c r="CF39" i="23"/>
  <c r="X43" i="23"/>
  <c r="CF43" i="23" s="1"/>
  <c r="X46" i="23"/>
  <c r="CF46" i="23" s="1"/>
  <c r="AL46" i="23"/>
  <c r="AY46" i="23" s="1"/>
  <c r="AG46" i="23"/>
  <c r="BK51" i="23"/>
  <c r="BY51" i="23" s="1"/>
  <c r="CB51" i="23" s="1"/>
  <c r="CC51" i="23" s="1"/>
  <c r="AQ51" i="23"/>
  <c r="AT51" i="23" s="1"/>
  <c r="AU51" i="23" s="1"/>
  <c r="BA51" i="23" s="1"/>
  <c r="AQ12" i="23"/>
  <c r="AT12" i="23" s="1"/>
  <c r="X13" i="23"/>
  <c r="BF13" i="23" s="1"/>
  <c r="AL17" i="23"/>
  <c r="AY17" i="23" s="1"/>
  <c r="CF17" i="23"/>
  <c r="T18" i="23"/>
  <c r="AQ20" i="23"/>
  <c r="AT20" i="23" s="1"/>
  <c r="X21" i="23"/>
  <c r="BF21" i="23" s="1"/>
  <c r="AL25" i="23"/>
  <c r="AY25" i="23" s="1"/>
  <c r="AX33" i="23"/>
  <c r="BK35" i="23"/>
  <c r="BY35" i="23" s="1"/>
  <c r="CB35" i="23" s="1"/>
  <c r="CC35" i="23" s="1"/>
  <c r="AQ35" i="23"/>
  <c r="AT35" i="23" s="1"/>
  <c r="AU35" i="23" s="1"/>
  <c r="BA35" i="23" s="1"/>
  <c r="BK40" i="23"/>
  <c r="BY40" i="23" s="1"/>
  <c r="CB40" i="23" s="1"/>
  <c r="CC40" i="23" s="1"/>
  <c r="AQ40" i="23"/>
  <c r="AT40" i="23" s="1"/>
  <c r="AU40" i="23" s="1"/>
  <c r="BA40" i="23" s="1"/>
  <c r="AF40" i="23"/>
  <c r="BN40" i="23" s="1"/>
  <c r="AL49" i="23"/>
  <c r="T23" i="23"/>
  <c r="AF24" i="23"/>
  <c r="BN24" i="23" s="1"/>
  <c r="AY24" i="23"/>
  <c r="AQ25" i="23"/>
  <c r="AT25" i="23" s="1"/>
  <c r="AU25" i="23" s="1"/>
  <c r="BA25" i="23" s="1"/>
  <c r="BK29" i="23"/>
  <c r="BY29" i="23" s="1"/>
  <c r="CB29" i="23" s="1"/>
  <c r="AQ29" i="23"/>
  <c r="AT29" i="23" s="1"/>
  <c r="AF29" i="23"/>
  <c r="BN29" i="23" s="1"/>
  <c r="AF35" i="23"/>
  <c r="BN35" i="23" s="1"/>
  <c r="CF37" i="23"/>
  <c r="T38" i="23"/>
  <c r="CC38" i="23" s="1"/>
  <c r="AX39" i="23"/>
  <c r="T39" i="23"/>
  <c r="AG39" i="23" s="1"/>
  <c r="AL41" i="23"/>
  <c r="AY41" i="23" s="1"/>
  <c r="T52" i="23"/>
  <c r="BY54" i="23"/>
  <c r="CB54" i="23" s="1"/>
  <c r="CC54" i="23" s="1"/>
  <c r="AQ54" i="23"/>
  <c r="AT54" i="23" s="1"/>
  <c r="AU54" i="23" s="1"/>
  <c r="BA54" i="23" s="1"/>
  <c r="AY13" i="23"/>
  <c r="AQ14" i="23"/>
  <c r="AT14" i="23" s="1"/>
  <c r="AU14" i="23" s="1"/>
  <c r="BA14" i="23" s="1"/>
  <c r="AY21" i="23"/>
  <c r="AQ22" i="23"/>
  <c r="AT22" i="23" s="1"/>
  <c r="AU22" i="23" s="1"/>
  <c r="BA22" i="23" s="1"/>
  <c r="T33" i="23"/>
  <c r="AG33" i="23" s="1"/>
  <c r="X35" i="23"/>
  <c r="CF35" i="23" s="1"/>
  <c r="AL35" i="23"/>
  <c r="AY35" i="23" s="1"/>
  <c r="AX44" i="23"/>
  <c r="T44" i="23"/>
  <c r="AG44" i="23" s="1"/>
  <c r="T49" i="23"/>
  <c r="CC49" i="23" s="1"/>
  <c r="AY49" i="23"/>
  <c r="AX23" i="23"/>
  <c r="AY28" i="23"/>
  <c r="T28" i="23"/>
  <c r="T32" i="23"/>
  <c r="CC32" i="23" s="1"/>
  <c r="CF33" i="23"/>
  <c r="X34" i="23"/>
  <c r="BF34" i="23" s="1"/>
  <c r="AX41" i="23"/>
  <c r="T41" i="23"/>
  <c r="CC41" i="23" s="1"/>
  <c r="AQ16" i="23"/>
  <c r="AT16" i="23" s="1"/>
  <c r="AU16" i="23" s="1"/>
  <c r="BA16" i="23" s="1"/>
  <c r="AQ24" i="23"/>
  <c r="AT24" i="23" s="1"/>
  <c r="AU24" i="23" s="1"/>
  <c r="BA24" i="23" s="1"/>
  <c r="T31" i="23"/>
  <c r="AG31" i="23" s="1"/>
  <c r="BK46" i="23"/>
  <c r="BY46" i="23" s="1"/>
  <c r="CB46" i="23" s="1"/>
  <c r="CC46" i="23" s="1"/>
  <c r="AQ46" i="23"/>
  <c r="AT46" i="23" s="1"/>
  <c r="AU46" i="23" s="1"/>
  <c r="BA46" i="23" s="1"/>
  <c r="AG51" i="23"/>
  <c r="AU53" i="23"/>
  <c r="BA53" i="23" s="1"/>
  <c r="X54" i="23"/>
  <c r="AL54" i="23"/>
  <c r="AY54" i="23" s="1"/>
  <c r="AX55" i="23"/>
  <c r="T55" i="23"/>
  <c r="AG55" i="23" s="1"/>
  <c r="BO55" i="23" s="1"/>
  <c r="BY56" i="23"/>
  <c r="CB56" i="23" s="1"/>
  <c r="CC56" i="23" s="1"/>
  <c r="AQ56" i="23"/>
  <c r="AT56" i="23" s="1"/>
  <c r="AU56" i="23" s="1"/>
  <c r="BA56" i="23" s="1"/>
  <c r="AF56" i="23"/>
  <c r="BN56" i="23" s="1"/>
  <c r="AY37" i="23"/>
  <c r="AQ38" i="23"/>
  <c r="AT38" i="23" s="1"/>
  <c r="AQ41" i="23"/>
  <c r="AT41" i="23" s="1"/>
  <c r="X42" i="23"/>
  <c r="BF42" i="23" s="1"/>
  <c r="AQ49" i="23"/>
  <c r="AT49" i="23" s="1"/>
  <c r="X50" i="23"/>
  <c r="BF50" i="23" s="1"/>
  <c r="AY56" i="23"/>
  <c r="CF51" i="23"/>
  <c r="Z11" i="6"/>
  <c r="Z12" i="6"/>
  <c r="Z13" i="6"/>
  <c r="Z14" i="6"/>
  <c r="Z15" i="6"/>
  <c r="Z16" i="6"/>
  <c r="Z17" i="6"/>
  <c r="Z18" i="6"/>
  <c r="Z19" i="6"/>
  <c r="Z20" i="6"/>
  <c r="Z21" i="6"/>
  <c r="Z22" i="6"/>
  <c r="Z23" i="6"/>
  <c r="Z24" i="6"/>
  <c r="Z25" i="6"/>
  <c r="Z26" i="6"/>
  <c r="Z27" i="6"/>
  <c r="A59" i="9" a="1"/>
  <c r="A59" i="9" s="1"/>
  <c r="A58" i="9" a="1"/>
  <c r="A58" i="9" s="1"/>
  <c r="A13" i="9" a="1"/>
  <c r="A13" i="9" s="1"/>
  <c r="A19" i="9" a="1"/>
  <c r="A19" i="9" s="1"/>
  <c r="A20" i="9" a="1"/>
  <c r="A20" i="9" s="1"/>
  <c r="A21" i="9" a="1"/>
  <c r="A21" i="9" s="1"/>
  <c r="A25" i="9" a="1"/>
  <c r="A25" i="9" s="1"/>
  <c r="A26" i="9" a="1"/>
  <c r="A26" i="9" s="1"/>
  <c r="A39" i="9" a="1"/>
  <c r="A39" i="9" s="1"/>
  <c r="A40" i="9" a="1"/>
  <c r="A40" i="9" s="1"/>
  <c r="A41" i="9" a="1"/>
  <c r="A41" i="9" s="1"/>
  <c r="A48" i="9" a="1"/>
  <c r="A48" i="9" s="1"/>
  <c r="A50" i="9" a="1"/>
  <c r="A50" i="9" s="1"/>
  <c r="A57" i="9" a="1"/>
  <c r="A57" i="9" s="1"/>
  <c r="A64" i="9" a="1"/>
  <c r="A64" i="9" s="1"/>
  <c r="A65" i="9" a="1"/>
  <c r="A65" i="9" s="1"/>
  <c r="A66" i="9" a="1"/>
  <c r="A66" i="9" s="1"/>
  <c r="A77" i="9" a="1"/>
  <c r="A77" i="9" s="1"/>
  <c r="A78" i="9" a="1"/>
  <c r="A78" i="9" s="1"/>
  <c r="A88" i="9" a="1"/>
  <c r="A88" i="9" s="1"/>
  <c r="A89" i="9" a="1"/>
  <c r="A89" i="9" s="1"/>
  <c r="A90" i="9" a="1"/>
  <c r="A90" i="9" s="1"/>
  <c r="A91" i="9" a="1"/>
  <c r="A91" i="9" s="1"/>
  <c r="A94" i="9" a="1"/>
  <c r="A94" i="9" s="1"/>
  <c r="A95" i="9" a="1"/>
  <c r="A95" i="9" s="1"/>
  <c r="A96" i="9" a="1"/>
  <c r="A96" i="9" s="1"/>
  <c r="C44" i="10" a="1"/>
  <c r="E65" i="10" a="1"/>
  <c r="D44" i="10" a="1"/>
  <c r="D65" i="10" a="1"/>
  <c r="C65" i="10" a="1"/>
  <c r="AX30" i="23" l="1"/>
  <c r="CF7" i="23"/>
  <c r="CF30" i="23"/>
  <c r="BC42" i="23"/>
  <c r="CC29" i="23"/>
  <c r="CF54" i="23"/>
  <c r="BF54" i="23"/>
  <c r="CC18" i="23"/>
  <c r="CF25" i="23"/>
  <c r="AX38" i="23"/>
  <c r="AX47" i="23"/>
  <c r="BC53" i="23"/>
  <c r="AX15" i="23"/>
  <c r="AG52" i="23"/>
  <c r="BO52" i="23" s="1"/>
  <c r="CC23" i="23"/>
  <c r="AX20" i="23"/>
  <c r="BF53" i="23"/>
  <c r="CC10" i="23"/>
  <c r="AX52" i="23"/>
  <c r="BC43" i="23"/>
  <c r="AX53" i="23"/>
  <c r="BB53" i="23" s="1"/>
  <c r="CF38" i="23"/>
  <c r="AU10" i="23"/>
  <c r="BA10" i="23" s="1"/>
  <c r="BC10" i="23" s="1"/>
  <c r="CC4" i="23"/>
  <c r="CF36" i="23"/>
  <c r="AX31" i="23"/>
  <c r="AX32" i="23"/>
  <c r="AX49" i="23"/>
  <c r="CF49" i="23"/>
  <c r="CF31" i="23"/>
  <c r="CF32" i="23"/>
  <c r="CF15" i="23"/>
  <c r="CF20" i="23"/>
  <c r="CC30" i="23"/>
  <c r="BC50" i="23"/>
  <c r="AX34" i="23"/>
  <c r="CC31" i="23"/>
  <c r="CC8" i="23"/>
  <c r="CC47" i="23"/>
  <c r="CC9" i="23"/>
  <c r="AX26" i="23"/>
  <c r="AG7" i="23"/>
  <c r="AZ7" i="23" s="1"/>
  <c r="CG7" i="23" s="1"/>
  <c r="CH7" i="23" s="1"/>
  <c r="CC55" i="23"/>
  <c r="AU28" i="23"/>
  <c r="BA28" i="23" s="1"/>
  <c r="AG15" i="23"/>
  <c r="BO15" i="23" s="1"/>
  <c r="AG14" i="23"/>
  <c r="AZ14" i="23" s="1"/>
  <c r="CG14" i="23" s="1"/>
  <c r="CC52" i="23"/>
  <c r="AG48" i="23"/>
  <c r="BO48" i="23" s="1"/>
  <c r="AX37" i="23"/>
  <c r="CF18" i="23"/>
  <c r="AG10" i="23"/>
  <c r="BO10" i="23" s="1"/>
  <c r="CC39" i="23"/>
  <c r="CC33" i="23"/>
  <c r="CC44" i="23"/>
  <c r="CC36" i="23"/>
  <c r="CC28" i="23"/>
  <c r="BF24" i="23"/>
  <c r="AG32" i="23"/>
  <c r="AZ32" i="23" s="1"/>
  <c r="CG32" i="23" s="1"/>
  <c r="CH32" i="23" s="1"/>
  <c r="AU30" i="23"/>
  <c r="BA30" i="23" s="1"/>
  <c r="CF24" i="23"/>
  <c r="AU29" i="23"/>
  <c r="BA29" i="23" s="1"/>
  <c r="BC29" i="23" s="1"/>
  <c r="AU18" i="23"/>
  <c r="BA18" i="23" s="1"/>
  <c r="BC18" i="23" s="1"/>
  <c r="CF40" i="23"/>
  <c r="BC17" i="23"/>
  <c r="AG12" i="23"/>
  <c r="BO12" i="23" s="1"/>
  <c r="CF10" i="23"/>
  <c r="AX5" i="23"/>
  <c r="AG23" i="23"/>
  <c r="BO23" i="23" s="1"/>
  <c r="AX40" i="23"/>
  <c r="AU5" i="23"/>
  <c r="BA5" i="23" s="1"/>
  <c r="BC16" i="23"/>
  <c r="BC51" i="23"/>
  <c r="AX28" i="23"/>
  <c r="AG24" i="23"/>
  <c r="AZ24" i="23" s="1"/>
  <c r="CF26" i="23"/>
  <c r="AG20" i="23"/>
  <c r="BO20" i="23" s="1"/>
  <c r="AG50" i="23"/>
  <c r="AU47" i="23"/>
  <c r="BA47" i="23" s="1"/>
  <c r="BC47" i="23" s="1"/>
  <c r="BC45" i="23"/>
  <c r="CH53" i="23"/>
  <c r="CF28" i="23"/>
  <c r="BC28" i="23"/>
  <c r="AG16" i="23"/>
  <c r="BO16" i="23" s="1"/>
  <c r="AG26" i="23"/>
  <c r="BO26" i="23" s="1"/>
  <c r="AG6" i="23"/>
  <c r="BC35" i="23"/>
  <c r="AG37" i="23"/>
  <c r="AZ37" i="23" s="1"/>
  <c r="CG37" i="23" s="1"/>
  <c r="CH37" i="23" s="1"/>
  <c r="BC21" i="23"/>
  <c r="AX16" i="23"/>
  <c r="CF19" i="23"/>
  <c r="CF5" i="23"/>
  <c r="AX18" i="23"/>
  <c r="AX51" i="23"/>
  <c r="BC15" i="23"/>
  <c r="AG42" i="23"/>
  <c r="BO42" i="23" s="1"/>
  <c r="CF16" i="23"/>
  <c r="CF52" i="23"/>
  <c r="AG17" i="23"/>
  <c r="AU52" i="23"/>
  <c r="BA52" i="23" s="1"/>
  <c r="BC52" i="23" s="1"/>
  <c r="AU19" i="23"/>
  <c r="BA19" i="23" s="1"/>
  <c r="BC19" i="23" s="1"/>
  <c r="AU9" i="23"/>
  <c r="BA9" i="23" s="1"/>
  <c r="BC9" i="23" s="1"/>
  <c r="BC26" i="23"/>
  <c r="AG25" i="23"/>
  <c r="BC34" i="23"/>
  <c r="BC30" i="23"/>
  <c r="AX42" i="23"/>
  <c r="AG35" i="23"/>
  <c r="AZ35" i="23" s="1"/>
  <c r="CG35" i="23" s="1"/>
  <c r="CH35" i="23" s="1"/>
  <c r="BC13" i="23"/>
  <c r="AG30" i="23"/>
  <c r="BO30" i="23" s="1"/>
  <c r="CF14" i="23"/>
  <c r="AX27" i="23"/>
  <c r="CF21" i="23"/>
  <c r="AU20" i="23"/>
  <c r="BA20" i="23" s="1"/>
  <c r="AG29" i="23"/>
  <c r="BO29" i="23" s="1"/>
  <c r="AU12" i="23"/>
  <c r="BA12" i="23" s="1"/>
  <c r="BC12" i="23" s="1"/>
  <c r="AX56" i="23"/>
  <c r="AU23" i="23"/>
  <c r="BA23" i="23" s="1"/>
  <c r="BC23" i="23" s="1"/>
  <c r="CF34" i="23"/>
  <c r="CF56" i="23"/>
  <c r="CF45" i="23"/>
  <c r="AG34" i="23"/>
  <c r="AU33" i="23"/>
  <c r="BA33" i="23" s="1"/>
  <c r="BC33" i="23" s="1"/>
  <c r="AU8" i="23"/>
  <c r="BA8" i="23" s="1"/>
  <c r="BC8" i="23" s="1"/>
  <c r="BC7" i="23"/>
  <c r="CF27" i="23"/>
  <c r="AX45" i="23"/>
  <c r="CF42" i="23"/>
  <c r="BC48" i="23"/>
  <c r="AZ54" i="23"/>
  <c r="CG54" i="23" s="1"/>
  <c r="CH54" i="23" s="1"/>
  <c r="AX48" i="23"/>
  <c r="BF48" i="23"/>
  <c r="BO32" i="23"/>
  <c r="AZ36" i="23"/>
  <c r="CG36" i="23" s="1"/>
  <c r="CH36" i="23" s="1"/>
  <c r="BO36" i="23"/>
  <c r="AZ8" i="23"/>
  <c r="CG8" i="23" s="1"/>
  <c r="BO8" i="23"/>
  <c r="AZ47" i="23"/>
  <c r="CG47" i="23" s="1"/>
  <c r="CH47" i="23" s="1"/>
  <c r="BO47" i="23"/>
  <c r="AZ39" i="23"/>
  <c r="CG39" i="23" s="1"/>
  <c r="CH39" i="23" s="1"/>
  <c r="BO39" i="23"/>
  <c r="AZ55" i="23"/>
  <c r="CG55" i="23" s="1"/>
  <c r="CH55" i="23" s="1"/>
  <c r="AZ31" i="23"/>
  <c r="CG31" i="23" s="1"/>
  <c r="BO31" i="23"/>
  <c r="AU32" i="23"/>
  <c r="BA32" i="23" s="1"/>
  <c r="BC32" i="23" s="1"/>
  <c r="BO9" i="23"/>
  <c r="AZ9" i="23"/>
  <c r="CG9" i="23" s="1"/>
  <c r="CH9" i="23" s="1"/>
  <c r="BF35" i="23"/>
  <c r="AX35" i="23"/>
  <c r="AG56" i="23"/>
  <c r="BO56" i="23" s="1"/>
  <c r="BC25" i="23"/>
  <c r="BO46" i="23"/>
  <c r="AZ46" i="23"/>
  <c r="CG46" i="23" s="1"/>
  <c r="CH46" i="23" s="1"/>
  <c r="AU39" i="23"/>
  <c r="BA39" i="23" s="1"/>
  <c r="BC39" i="23" s="1"/>
  <c r="AG19" i="23"/>
  <c r="BC5" i="23"/>
  <c r="BC22" i="23"/>
  <c r="AG18" i="23"/>
  <c r="CF13" i="23"/>
  <c r="AG5" i="23"/>
  <c r="AZ22" i="23"/>
  <c r="CG22" i="23" s="1"/>
  <c r="BO22" i="23"/>
  <c r="AX22" i="23"/>
  <c r="BF22" i="23"/>
  <c r="BC14" i="23"/>
  <c r="BC54" i="23"/>
  <c r="BO44" i="23"/>
  <c r="AZ44" i="23"/>
  <c r="CG44" i="23" s="1"/>
  <c r="CH44" i="23" s="1"/>
  <c r="BO33" i="23"/>
  <c r="AZ33" i="23"/>
  <c r="CG33" i="23" s="1"/>
  <c r="CH33" i="23" s="1"/>
  <c r="BC46" i="23"/>
  <c r="AG43" i="23"/>
  <c r="BC20" i="23"/>
  <c r="BC4" i="23"/>
  <c r="BF11" i="23"/>
  <c r="AX11" i="23"/>
  <c r="BO7" i="23"/>
  <c r="AG4" i="23"/>
  <c r="CF50" i="23"/>
  <c r="AZ21" i="23"/>
  <c r="CG21" i="23" s="1"/>
  <c r="BO21" i="23"/>
  <c r="AX50" i="23"/>
  <c r="AX54" i="23"/>
  <c r="AU44" i="23"/>
  <c r="BA44" i="23" s="1"/>
  <c r="BC44" i="23" s="1"/>
  <c r="BB39" i="23"/>
  <c r="CF22" i="23"/>
  <c r="BC11" i="23"/>
  <c r="BF46" i="23"/>
  <c r="AX46" i="23"/>
  <c r="AU36" i="23"/>
  <c r="BA36" i="23" s="1"/>
  <c r="BC36" i="23" s="1"/>
  <c r="AZ48" i="23"/>
  <c r="BC37" i="23"/>
  <c r="BC24" i="23"/>
  <c r="AZ52" i="23"/>
  <c r="CG52" i="23" s="1"/>
  <c r="CH52" i="23" s="1"/>
  <c r="AX21" i="23"/>
  <c r="AU55" i="23"/>
  <c r="BA55" i="23" s="1"/>
  <c r="BC55" i="23" s="1"/>
  <c r="AX43" i="23"/>
  <c r="BF43" i="23"/>
  <c r="AG40" i="23"/>
  <c r="AU31" i="23"/>
  <c r="BA31" i="23" s="1"/>
  <c r="BC31" i="23" s="1"/>
  <c r="AZ13" i="23"/>
  <c r="CG13" i="23" s="1"/>
  <c r="BO13" i="23"/>
  <c r="AX8" i="23"/>
  <c r="BF8" i="23"/>
  <c r="AZ51" i="23"/>
  <c r="CG51" i="23" s="1"/>
  <c r="CH51" i="23" s="1"/>
  <c r="BO51" i="23"/>
  <c r="AU41" i="23"/>
  <c r="BA41" i="23" s="1"/>
  <c r="BC41" i="23" s="1"/>
  <c r="AG41" i="23"/>
  <c r="AZ45" i="23"/>
  <c r="CG45" i="23" s="1"/>
  <c r="BO45" i="23"/>
  <c r="BC56" i="23"/>
  <c r="BC40" i="23"/>
  <c r="BB31" i="23"/>
  <c r="AG28" i="23"/>
  <c r="AU49" i="23"/>
  <c r="BA49" i="23" s="1"/>
  <c r="BC49" i="23" s="1"/>
  <c r="AG49" i="23"/>
  <c r="AU38" i="23"/>
  <c r="BA38" i="23" s="1"/>
  <c r="BC38" i="23" s="1"/>
  <c r="AG38" i="23"/>
  <c r="AG27" i="23"/>
  <c r="AX13" i="23"/>
  <c r="AX14" i="23"/>
  <c r="AG11" i="23"/>
  <c r="AZ50" i="23"/>
  <c r="CG50" i="23" s="1"/>
  <c r="BO50" i="23"/>
  <c r="CF8" i="23"/>
  <c r="BO24" i="23"/>
  <c r="BC6" i="23"/>
  <c r="D44" i="10"/>
  <c r="C44" i="10"/>
  <c r="E65" i="10"/>
  <c r="D65" i="10"/>
  <c r="C65" i="10"/>
  <c r="E80" i="10" l="1"/>
  <c r="BB52" i="23"/>
  <c r="AZ15" i="23"/>
  <c r="CG15" i="23" s="1"/>
  <c r="CH15" i="23" s="1"/>
  <c r="CH31" i="23"/>
  <c r="CH8" i="23"/>
  <c r="AZ10" i="23"/>
  <c r="CG10" i="23" s="1"/>
  <c r="CH10" i="23" s="1"/>
  <c r="CH21" i="23"/>
  <c r="AZ23" i="23"/>
  <c r="CG23" i="23" s="1"/>
  <c r="CH23" i="23" s="1"/>
  <c r="BB46" i="23"/>
  <c r="CH45" i="23"/>
  <c r="AZ12" i="23"/>
  <c r="CG12" i="23" s="1"/>
  <c r="CH12" i="23" s="1"/>
  <c r="BO14" i="23"/>
  <c r="BB7" i="23"/>
  <c r="BO37" i="23"/>
  <c r="AZ20" i="23"/>
  <c r="CG20" i="23" s="1"/>
  <c r="CH20" i="23" s="1"/>
  <c r="BB54" i="23"/>
  <c r="AZ29" i="23"/>
  <c r="BB29" i="23" s="1"/>
  <c r="BO35" i="23"/>
  <c r="CH14" i="23"/>
  <c r="BB10" i="23"/>
  <c r="AZ42" i="23"/>
  <c r="CG42" i="23" s="1"/>
  <c r="BB9" i="23"/>
  <c r="AZ26" i="23"/>
  <c r="BB47" i="23"/>
  <c r="AZ16" i="23"/>
  <c r="CG16" i="23" s="1"/>
  <c r="CH16" i="23" s="1"/>
  <c r="BB36" i="23"/>
  <c r="AZ6" i="23"/>
  <c r="BO6" i="23"/>
  <c r="BO17" i="23"/>
  <c r="AZ17" i="23"/>
  <c r="BB14" i="23"/>
  <c r="BB8" i="23"/>
  <c r="BO25" i="23"/>
  <c r="AZ25" i="23"/>
  <c r="BB50" i="23"/>
  <c r="BB13" i="23"/>
  <c r="CH42" i="23"/>
  <c r="BO34" i="23"/>
  <c r="AZ34" i="23"/>
  <c r="AZ30" i="23"/>
  <c r="CG30" i="23" s="1"/>
  <c r="CH30" i="23" s="1"/>
  <c r="CH13" i="23"/>
  <c r="BB55" i="23"/>
  <c r="CG24" i="23"/>
  <c r="CH24" i="23" s="1"/>
  <c r="BB24" i="23"/>
  <c r="CH50" i="23"/>
  <c r="BB51" i="23"/>
  <c r="AZ18" i="23"/>
  <c r="BO18" i="23"/>
  <c r="AZ11" i="23"/>
  <c r="CG11" i="23" s="1"/>
  <c r="CH11" i="23" s="1"/>
  <c r="BO11" i="23"/>
  <c r="BB37" i="23"/>
  <c r="BB32" i="23"/>
  <c r="BO4" i="23"/>
  <c r="AZ4" i="23"/>
  <c r="BB15" i="23"/>
  <c r="BB22" i="23"/>
  <c r="AZ56" i="23"/>
  <c r="BO38" i="23"/>
  <c r="AZ38" i="23"/>
  <c r="AZ43" i="23"/>
  <c r="CG43" i="23" s="1"/>
  <c r="CH43" i="23" s="1"/>
  <c r="BO43" i="23"/>
  <c r="BO49" i="23"/>
  <c r="AZ49" i="23"/>
  <c r="BO41" i="23"/>
  <c r="AZ41" i="23"/>
  <c r="CH22" i="23"/>
  <c r="BB45" i="23"/>
  <c r="AZ5" i="23"/>
  <c r="BO5" i="23"/>
  <c r="AZ19" i="23"/>
  <c r="BO19" i="23"/>
  <c r="BB35" i="23"/>
  <c r="BO27" i="23"/>
  <c r="AZ27" i="23"/>
  <c r="BO28" i="23"/>
  <c r="AZ28" i="23"/>
  <c r="BB21" i="23"/>
  <c r="CG48" i="23"/>
  <c r="CH48" i="23" s="1"/>
  <c r="BB48" i="23"/>
  <c r="BB44" i="23"/>
  <c r="BB33" i="23"/>
  <c r="AZ40" i="23"/>
  <c r="BO40" i="23"/>
  <c r="E32" i="10" a="1"/>
  <c r="E32" i="10" s="1"/>
  <c r="G32" i="10" a="1"/>
  <c r="G32" i="10" s="1"/>
  <c r="C17" i="10" a="1"/>
  <c r="C17" i="10" s="1"/>
  <c r="C5" i="10" a="1"/>
  <c r="C5" i="10" s="1"/>
  <c r="E49" i="10" a="1"/>
  <c r="E49" i="10" s="1"/>
  <c r="E53" i="10" a="1"/>
  <c r="E53" i="10" s="1"/>
  <c r="E45" i="10" a="1"/>
  <c r="E45" i="10" s="1"/>
  <c r="E51" i="10" a="1"/>
  <c r="E51" i="10" s="1"/>
  <c r="E48" i="10" a="1"/>
  <c r="E48" i="10" s="1"/>
  <c r="E50" i="10" a="1"/>
  <c r="E50" i="10" s="1"/>
  <c r="E46" i="10" a="1"/>
  <c r="E46" i="10" s="1"/>
  <c r="E47" i="10" a="1"/>
  <c r="E47" i="10" s="1"/>
  <c r="E52" i="10" a="1"/>
  <c r="E52" i="10" s="1"/>
  <c r="C31" i="10" a="1"/>
  <c r="C31" i="10" s="1"/>
  <c r="C35" i="10" a="1"/>
  <c r="C35" i="10" s="1"/>
  <c r="C34" i="10" a="1"/>
  <c r="C34" i="10" s="1"/>
  <c r="E54" i="10" l="1" a="1"/>
  <c r="E54" i="10" s="1"/>
  <c r="E58" i="10" a="1"/>
  <c r="E58" i="10" s="1"/>
  <c r="E55" i="10" a="1"/>
  <c r="E55" i="10" s="1"/>
  <c r="E57" i="10" a="1"/>
  <c r="E57" i="10" s="1"/>
  <c r="E56" i="10" a="1"/>
  <c r="E56" i="10" s="1"/>
  <c r="CG29" i="23"/>
  <c r="CH29" i="23" s="1"/>
  <c r="BB23" i="23"/>
  <c r="BB12" i="23"/>
  <c r="BB20" i="23"/>
  <c r="BB30" i="23"/>
  <c r="BB16" i="23"/>
  <c r="BB42" i="23"/>
  <c r="CG26" i="23"/>
  <c r="CH26" i="23" s="1"/>
  <c r="BB26" i="23"/>
  <c r="BB11" i="23"/>
  <c r="CG6" i="23"/>
  <c r="CH6" i="23" s="1"/>
  <c r="BB6" i="23"/>
  <c r="CG25" i="23"/>
  <c r="CH25" i="23" s="1"/>
  <c r="BB25" i="23"/>
  <c r="CG17" i="23"/>
  <c r="CH17" i="23" s="1"/>
  <c r="BB17" i="23"/>
  <c r="CG34" i="23"/>
  <c r="CH34" i="23" s="1"/>
  <c r="BB34" i="23"/>
  <c r="CG49" i="23"/>
  <c r="CH49" i="23" s="1"/>
  <c r="BB49" i="23"/>
  <c r="CG40" i="23"/>
  <c r="CH40" i="23" s="1"/>
  <c r="BB40" i="23"/>
  <c r="CG28" i="23"/>
  <c r="CH28" i="23" s="1"/>
  <c r="BB28" i="23"/>
  <c r="CG19" i="23"/>
  <c r="CH19" i="23" s="1"/>
  <c r="BB19" i="23"/>
  <c r="CG41" i="23"/>
  <c r="CH41" i="23" s="1"/>
  <c r="BB41" i="23"/>
  <c r="CG4" i="23"/>
  <c r="CH4" i="23" s="1"/>
  <c r="BB4" i="23"/>
  <c r="CG18" i="23"/>
  <c r="CH18" i="23" s="1"/>
  <c r="BB18" i="23"/>
  <c r="CG56" i="23"/>
  <c r="CH56" i="23" s="1"/>
  <c r="BB56" i="23"/>
  <c r="CG27" i="23"/>
  <c r="CH27" i="23" s="1"/>
  <c r="BB27" i="23"/>
  <c r="CG5" i="23"/>
  <c r="CH5" i="23" s="1"/>
  <c r="BB5" i="23"/>
  <c r="CG38" i="23"/>
  <c r="CH38" i="23" s="1"/>
  <c r="BB38" i="23"/>
  <c r="BB43" i="23"/>
  <c r="C29" i="10" a="1"/>
  <c r="C29" i="10" s="1"/>
  <c r="C25" i="10" a="1"/>
  <c r="C25" i="10" s="1"/>
  <c r="C28" i="10" a="1"/>
  <c r="C28" i="10" s="1"/>
  <c r="C27" i="10" a="1"/>
  <c r="C27" i="10" s="1"/>
  <c r="C26" i="10" a="1"/>
  <c r="C26" i="10" s="1"/>
  <c r="B2" i="9"/>
  <c r="A156" i="9" s="1" a="1"/>
  <c r="A156" i="9" s="1"/>
  <c r="N10" i="10" s="1"/>
  <c r="J36" i="7" s="1"/>
  <c r="C62" i="10" a="1"/>
  <c r="C62" i="10" s="1"/>
  <c r="C11" i="10" a="1"/>
  <c r="C11" i="10" s="1"/>
  <c r="C12" i="10" a="1"/>
  <c r="C12" i="10" s="1"/>
  <c r="C10" i="10" a="1"/>
  <c r="C10" i="10" s="1"/>
  <c r="E24" i="10" a="1"/>
  <c r="E24" i="10" s="1"/>
  <c r="D42" i="10" a="1"/>
  <c r="D42" i="10" s="1"/>
  <c r="C8" i="10" a="1"/>
  <c r="C8" i="10" s="1"/>
  <c r="C16" i="10" a="1"/>
  <c r="C16" i="10" s="1"/>
  <c r="C20" i="10" a="1"/>
  <c r="C20" i="10" s="1"/>
  <c r="C18" i="10" a="1"/>
  <c r="C18" i="10" s="1"/>
  <c r="C23" i="10" a="1"/>
  <c r="C23" i="10" s="1"/>
  <c r="H63" i="10" a="1"/>
  <c r="H63" i="10" s="1"/>
  <c r="C13" i="10" a="1"/>
  <c r="C13" i="10" s="1"/>
  <c r="H24" i="10" a="1"/>
  <c r="H24" i="10" s="1"/>
  <c r="G24" i="10" a="1"/>
  <c r="G24" i="10" s="1"/>
  <c r="F24" i="10" a="1"/>
  <c r="F24" i="10" s="1"/>
  <c r="C42" i="10" a="1"/>
  <c r="C42" i="10" s="1"/>
  <c r="E42" i="10" a="1"/>
  <c r="E42" i="10" s="1"/>
  <c r="G42" i="10" a="1"/>
  <c r="G42" i="10" s="1"/>
  <c r="C63" i="10" a="1"/>
  <c r="C63" i="10" s="1"/>
  <c r="G63" i="10" a="1"/>
  <c r="G63" i="10" s="1"/>
  <c r="C59" i="10" a="1"/>
  <c r="C59" i="10" s="1"/>
  <c r="C7" i="10" a="1"/>
  <c r="C7" i="10" s="1"/>
  <c r="C9" i="10" a="1"/>
  <c r="C9" i="10" s="1"/>
  <c r="C21" i="10" a="1"/>
  <c r="C21" i="10" s="1"/>
  <c r="F42" i="10" a="1"/>
  <c r="F42" i="10" s="1"/>
  <c r="H42" i="10" a="1"/>
  <c r="H42" i="10" s="1"/>
  <c r="D63" i="10" a="1"/>
  <c r="D63" i="10" s="1"/>
  <c r="F63" i="10" a="1"/>
  <c r="F63" i="10" s="1"/>
  <c r="C80" i="10" a="1"/>
  <c r="C80" i="10" s="1"/>
  <c r="C19" i="10" a="1"/>
  <c r="C19" i="10" s="1"/>
  <c r="C15" i="10" a="1"/>
  <c r="C15" i="10" s="1"/>
  <c r="C41" i="10" a="1"/>
  <c r="C41" i="10" s="1"/>
  <c r="E63" i="10" a="1"/>
  <c r="E63" i="10" s="1"/>
  <c r="F57" i="10" a="1"/>
  <c r="F49" i="10" a="1"/>
  <c r="F45" i="10" a="1"/>
  <c r="F47" i="10" a="1"/>
  <c r="F53" i="10" a="1"/>
  <c r="F54" i="10" a="1"/>
  <c r="F48" i="10" a="1"/>
  <c r="F58" i="10" a="1"/>
  <c r="F51" i="10" a="1"/>
  <c r="F50" i="10" a="1"/>
  <c r="F56" i="10" a="1"/>
  <c r="F52" i="10" a="1"/>
  <c r="F55" i="10" a="1"/>
  <c r="F46" i="10" a="1"/>
  <c r="N38" i="10" l="1"/>
  <c r="N37" i="10"/>
  <c r="N34" i="10"/>
  <c r="N35" i="10"/>
  <c r="F56" i="10"/>
  <c r="F57" i="10"/>
  <c r="F54" i="10"/>
  <c r="F55" i="10"/>
  <c r="F58" i="10"/>
  <c r="F47" i="10"/>
  <c r="F53" i="10"/>
  <c r="F45" i="10"/>
  <c r="F46" i="10"/>
  <c r="F50" i="10"/>
  <c r="F49" i="10"/>
  <c r="F52" i="10"/>
  <c r="F48" i="10"/>
  <c r="F51" i="10"/>
  <c r="A209" i="9" a="1"/>
  <c r="A209" i="9" s="1"/>
  <c r="A214" i="9" a="1"/>
  <c r="A214" i="9" s="1"/>
  <c r="A215" i="9" a="1"/>
  <c r="A215" i="9" s="1"/>
  <c r="A210" i="9" a="1"/>
  <c r="A210" i="9" s="1"/>
  <c r="A211" i="9" a="1"/>
  <c r="A211" i="9" s="1"/>
  <c r="A212" i="9" a="1"/>
  <c r="A212" i="9" s="1"/>
  <c r="A213" i="9" a="1"/>
  <c r="A213" i="9" s="1"/>
  <c r="A98" i="9" a="1"/>
  <c r="A98" i="9" s="1"/>
  <c r="F98" i="9" s="1" a="1"/>
  <c r="F98" i="9" s="1"/>
  <c r="A102" i="9" a="1"/>
  <c r="A102" i="9" s="1"/>
  <c r="F102" i="9" s="1" a="1"/>
  <c r="F102" i="9" s="1"/>
  <c r="A134" i="9" a="1"/>
  <c r="A134" i="9" s="1"/>
  <c r="F134" i="9" s="1" a="1"/>
  <c r="F134" i="9" s="1"/>
  <c r="A145" i="9" a="1"/>
  <c r="A145" i="9" s="1"/>
  <c r="F143" i="9" s="1" a="1"/>
  <c r="F143" i="9" s="1"/>
  <c r="A164" i="9" a="1"/>
  <c r="A164" i="9" s="1"/>
  <c r="A100" i="9" a="1"/>
  <c r="A100" i="9" s="1"/>
  <c r="F100" i="9" s="1" a="1"/>
  <c r="F100" i="9" s="1"/>
  <c r="A104" i="9" a="1"/>
  <c r="A104" i="9" s="1"/>
  <c r="F104" i="9" s="1" a="1"/>
  <c r="F104" i="9" s="1"/>
  <c r="A125" i="9" a="1"/>
  <c r="A125" i="9" s="1"/>
  <c r="F125" i="9" s="1" a="1"/>
  <c r="F125" i="9" s="1"/>
  <c r="A131" i="9" a="1"/>
  <c r="A131" i="9" s="1"/>
  <c r="F131" i="9" s="1" a="1"/>
  <c r="F131" i="9" s="1"/>
  <c r="A142" i="9" a="1"/>
  <c r="A142" i="9" s="1"/>
  <c r="F140" i="9" s="1" a="1"/>
  <c r="F140" i="9" s="1"/>
  <c r="A161" i="9" a="1"/>
  <c r="A161" i="9" s="1"/>
  <c r="A167" i="9" a="1"/>
  <c r="A167" i="9" s="1"/>
  <c r="A180" i="9" a="1"/>
  <c r="A180" i="9" s="1"/>
  <c r="A109" i="9" a="1"/>
  <c r="A109" i="9" s="1"/>
  <c r="F109" i="9" s="1" a="1"/>
  <c r="F109" i="9" s="1"/>
  <c r="A113" i="9" a="1"/>
  <c r="A113" i="9" s="1"/>
  <c r="F113" i="9" s="1" a="1"/>
  <c r="F113" i="9" s="1"/>
  <c r="A117" i="9" a="1"/>
  <c r="A117" i="9" s="1"/>
  <c r="F117" i="9" s="1" a="1"/>
  <c r="F117" i="9" s="1"/>
  <c r="A121" i="9" a="1"/>
  <c r="A121" i="9" s="1"/>
  <c r="F121" i="9" s="1" a="1"/>
  <c r="F121" i="9" s="1"/>
  <c r="A126" i="9" a="1"/>
  <c r="A126" i="9" s="1"/>
  <c r="F126" i="9" s="1" a="1"/>
  <c r="F126" i="9" s="1"/>
  <c r="A132" i="9" a="1"/>
  <c r="A132" i="9" s="1"/>
  <c r="F132" i="9" s="1" a="1"/>
  <c r="F132" i="9" s="1"/>
  <c r="A137" i="9" a="1"/>
  <c r="A137" i="9" s="1"/>
  <c r="F137" i="9" s="1" a="1"/>
  <c r="F137" i="9" s="1"/>
  <c r="A143" i="9" a="1"/>
  <c r="A143" i="9" s="1"/>
  <c r="F141" i="9" s="1" a="1"/>
  <c r="F141" i="9" s="1"/>
  <c r="A154" i="9" a="1"/>
  <c r="A154" i="9" s="1"/>
  <c r="A162" i="9" a="1"/>
  <c r="A162" i="9" s="1"/>
  <c r="A168" i="9" a="1"/>
  <c r="A168" i="9" s="1"/>
  <c r="A181" i="9" a="1"/>
  <c r="A181" i="9" s="1"/>
  <c r="A101" i="9" a="1"/>
  <c r="A101" i="9" s="1"/>
  <c r="F101" i="9" s="1" a="1"/>
  <c r="F101" i="9" s="1"/>
  <c r="A105" i="9" a="1"/>
  <c r="A105" i="9" s="1"/>
  <c r="F105" i="9" s="1" a="1"/>
  <c r="F105" i="9" s="1"/>
  <c r="A127" i="9" a="1"/>
  <c r="A127" i="9" s="1"/>
  <c r="F127" i="9" s="1" a="1"/>
  <c r="F127" i="9" s="1"/>
  <c r="A133" i="9" a="1"/>
  <c r="A133" i="9" s="1"/>
  <c r="F133" i="9" s="1" a="1"/>
  <c r="F133" i="9" s="1"/>
  <c r="A144" i="9" a="1"/>
  <c r="A144" i="9" s="1"/>
  <c r="F142" i="9" s="1" a="1"/>
  <c r="F142" i="9" s="1"/>
  <c r="A155" i="9" a="1"/>
  <c r="A155" i="9" s="1"/>
  <c r="A169" i="9" a="1"/>
  <c r="A169" i="9" s="1"/>
  <c r="A182" i="9" a="1"/>
  <c r="A182" i="9" s="1"/>
  <c r="A107" i="9" a="1"/>
  <c r="A107" i="9" s="1"/>
  <c r="F107" i="9" s="1" a="1"/>
  <c r="F107" i="9" s="1"/>
  <c r="A115" i="9" a="1"/>
  <c r="A115" i="9" s="1"/>
  <c r="F115" i="9" s="1" a="1"/>
  <c r="F115" i="9" s="1"/>
  <c r="A123" i="9" a="1"/>
  <c r="A123" i="9" s="1"/>
  <c r="F123" i="9" s="1" a="1"/>
  <c r="F123" i="9" s="1"/>
  <c r="A165" i="9" a="1"/>
  <c r="A165" i="9" s="1"/>
  <c r="A183" i="9" a="1"/>
  <c r="A183" i="9" s="1"/>
  <c r="A97" i="9" a="1"/>
  <c r="A97" i="9" s="1"/>
  <c r="A150" i="9" a="1"/>
  <c r="A150" i="9" s="1"/>
  <c r="A172" i="9" a="1"/>
  <c r="A172" i="9" s="1"/>
  <c r="A106" i="9" a="1"/>
  <c r="A106" i="9" s="1"/>
  <c r="F106" i="9" s="1" a="1"/>
  <c r="F106" i="9" s="1"/>
  <c r="A122" i="9" a="1"/>
  <c r="A122" i="9" s="1"/>
  <c r="F122" i="9" s="1" a="1"/>
  <c r="F122" i="9" s="1"/>
  <c r="A163" i="9" a="1"/>
  <c r="A163" i="9" s="1"/>
  <c r="A99" i="9" a="1"/>
  <c r="A99" i="9" s="1"/>
  <c r="F99" i="9" s="1" a="1"/>
  <c r="F99" i="9" s="1"/>
  <c r="A124" i="9" a="1"/>
  <c r="A124" i="9" s="1"/>
  <c r="F124" i="9" s="1" a="1"/>
  <c r="F124" i="9" s="1"/>
  <c r="A135" i="9" a="1"/>
  <c r="A135" i="9" s="1"/>
  <c r="F135" i="9" s="1" a="1"/>
  <c r="F135" i="9" s="1"/>
  <c r="A146" i="9" a="1"/>
  <c r="A146" i="9" s="1"/>
  <c r="F144" i="9" s="1" a="1"/>
  <c r="F144" i="9" s="1"/>
  <c r="A166" i="9" a="1"/>
  <c r="A166" i="9" s="1"/>
  <c r="A184" i="9" a="1"/>
  <c r="A184" i="9" s="1"/>
  <c r="A108" i="9" a="1"/>
  <c r="A108" i="9" s="1"/>
  <c r="F108" i="9" s="1" a="1"/>
  <c r="F108" i="9" s="1"/>
  <c r="A116" i="9" a="1"/>
  <c r="A116" i="9" s="1"/>
  <c r="F116" i="9" s="1" a="1"/>
  <c r="F116" i="9" s="1"/>
  <c r="A136" i="9" a="1"/>
  <c r="A136" i="9" s="1"/>
  <c r="F136" i="9" s="1" a="1"/>
  <c r="F136" i="9" s="1"/>
  <c r="A176" i="9" a="1"/>
  <c r="A176" i="9" s="1"/>
  <c r="A177" i="9" a="1"/>
  <c r="A177" i="9" s="1"/>
  <c r="A130" i="9" a="1"/>
  <c r="A130" i="9" s="1"/>
  <c r="F130" i="9" s="1" a="1"/>
  <c r="F130" i="9" s="1"/>
  <c r="A112" i="9" a="1"/>
  <c r="A112" i="9" s="1"/>
  <c r="F112" i="9" s="1" a="1"/>
  <c r="F112" i="9" s="1"/>
  <c r="A120" i="9" a="1"/>
  <c r="A120" i="9" s="1"/>
  <c r="F120" i="9" s="1" a="1"/>
  <c r="F120" i="9" s="1"/>
  <c r="A160" i="9" a="1"/>
  <c r="A160" i="9" s="1"/>
  <c r="A179" i="9" a="1"/>
  <c r="A179" i="9" s="1"/>
  <c r="A196" i="9" a="1"/>
  <c r="A196" i="9" s="1"/>
  <c r="A110" i="9" a="1"/>
  <c r="A110" i="9" s="1"/>
  <c r="F110" i="9" s="1" a="1"/>
  <c r="F110" i="9" s="1"/>
  <c r="A118" i="9" a="1"/>
  <c r="A118" i="9" s="1"/>
  <c r="F118" i="9" s="1" a="1"/>
  <c r="F118" i="9" s="1"/>
  <c r="A128" i="9" a="1"/>
  <c r="A128" i="9" s="1"/>
  <c r="F128" i="9" s="1" a="1"/>
  <c r="F128" i="9" s="1"/>
  <c r="A138" i="9" a="1"/>
  <c r="A138" i="9" s="1"/>
  <c r="F138" i="9" s="1" a="1"/>
  <c r="F138" i="9" s="1"/>
  <c r="A170" i="9" a="1"/>
  <c r="A170" i="9" s="1"/>
  <c r="A103" i="9" a="1"/>
  <c r="A103" i="9" s="1"/>
  <c r="F103" i="9" s="1" a="1"/>
  <c r="F103" i="9" s="1"/>
  <c r="A171" i="9" a="1"/>
  <c r="A171" i="9" s="1"/>
  <c r="A114" i="9" a="1"/>
  <c r="A114" i="9" s="1"/>
  <c r="F114" i="9" s="1" a="1"/>
  <c r="F114" i="9" s="1"/>
  <c r="A197" i="9" a="1"/>
  <c r="A197" i="9" s="1"/>
  <c r="A111" i="9" a="1"/>
  <c r="A111" i="9" s="1"/>
  <c r="F111" i="9" s="1" a="1"/>
  <c r="F111" i="9" s="1"/>
  <c r="A119" i="9" a="1"/>
  <c r="A119" i="9" s="1"/>
  <c r="F119" i="9" s="1" a="1"/>
  <c r="F119" i="9" s="1"/>
  <c r="A129" i="9" a="1"/>
  <c r="A129" i="9" s="1"/>
  <c r="F129" i="9" s="1" a="1"/>
  <c r="F129" i="9" s="1"/>
  <c r="A139" i="9" a="1"/>
  <c r="A139" i="9" s="1"/>
  <c r="F139" i="9" s="1" a="1"/>
  <c r="F139" i="9" s="1"/>
  <c r="A178" i="9" a="1"/>
  <c r="A178" i="9" s="1"/>
  <c r="A203" i="9" a="1"/>
  <c r="A203" i="9" s="1"/>
  <c r="A201" i="9" a="1"/>
  <c r="A201" i="9" s="1"/>
  <c r="A204" i="9" a="1"/>
  <c r="A204" i="9" s="1"/>
  <c r="A205" i="9" a="1"/>
  <c r="A205" i="9" s="1"/>
  <c r="A202" i="9" a="1"/>
  <c r="A202" i="9" s="1"/>
  <c r="A52" i="9" a="1"/>
  <c r="A52" i="9" s="1"/>
  <c r="A83" i="9" a="1"/>
  <c r="A83" i="9" s="1"/>
  <c r="A70" i="9" a="1"/>
  <c r="A70" i="9" s="1"/>
  <c r="A24" i="9" a="1"/>
  <c r="A24" i="9" s="1"/>
  <c r="A42" i="9" a="1"/>
  <c r="A42" i="9" s="1"/>
  <c r="A73" i="9" a="1"/>
  <c r="A73" i="9" s="1"/>
  <c r="A45" i="9" a="1"/>
  <c r="A45" i="9" s="1"/>
  <c r="A10" i="9" a="1"/>
  <c r="A10" i="9" s="1"/>
  <c r="A76" i="9" a="1"/>
  <c r="A76" i="9" s="1"/>
  <c r="A81" i="9" a="1"/>
  <c r="A81" i="9" s="1"/>
  <c r="A16" i="9" a="1"/>
  <c r="A16" i="9" s="1"/>
  <c r="A53" i="9" a="1"/>
  <c r="A53" i="9" s="1"/>
  <c r="A85" i="9" a="1"/>
  <c r="A85" i="9" s="1"/>
  <c r="A8" i="9" a="1"/>
  <c r="A8" i="9" s="1"/>
  <c r="A92" i="9" a="1"/>
  <c r="A92" i="9" s="1"/>
  <c r="A69" i="9" a="1"/>
  <c r="A69" i="9" s="1"/>
  <c r="A72" i="9" a="1"/>
  <c r="A72" i="9" s="1"/>
  <c r="A80" i="9" a="1"/>
  <c r="A80" i="9" s="1"/>
  <c r="A82" i="9" a="1"/>
  <c r="A82" i="9" s="1"/>
  <c r="A54" i="9" a="1"/>
  <c r="A54" i="9" s="1"/>
  <c r="A84" i="9" a="1"/>
  <c r="A84" i="9" s="1"/>
  <c r="A17" i="9" a="1"/>
  <c r="A17" i="9" s="1"/>
  <c r="A55" i="9" a="1"/>
  <c r="A55" i="9" s="1"/>
  <c r="A56" i="9" a="1"/>
  <c r="A56" i="9" s="1"/>
  <c r="A71" i="9" a="1"/>
  <c r="A71" i="9" s="1"/>
  <c r="A9" i="9" a="1"/>
  <c r="A9" i="9" s="1"/>
  <c r="A46" i="9" a="1"/>
  <c r="A46" i="9" s="1"/>
  <c r="A79" i="9" a="1"/>
  <c r="A79" i="9" s="1"/>
  <c r="A67" i="9" a="1"/>
  <c r="A67" i="9" s="1"/>
  <c r="A68" i="9" a="1"/>
  <c r="A68" i="9" s="1"/>
  <c r="A23" i="9" a="1"/>
  <c r="A23" i="9" s="1"/>
  <c r="A51" i="9" a="1"/>
  <c r="A51" i="9" s="1"/>
  <c r="A44" i="9" a="1"/>
  <c r="A44" i="9" s="1"/>
  <c r="A75" i="9" a="1"/>
  <c r="A75" i="9" s="1"/>
  <c r="A11" i="9" a="1"/>
  <c r="A11" i="9" s="1"/>
  <c r="A18" i="9" a="1"/>
  <c r="A18" i="9" s="1"/>
  <c r="A86" i="9" a="1"/>
  <c r="A86" i="9" s="1"/>
  <c r="A87" i="9" a="1"/>
  <c r="A87" i="9" s="1"/>
  <c r="A62" i="9" a="1"/>
  <c r="A62" i="9" s="1"/>
  <c r="A22" i="9" a="1"/>
  <c r="A22" i="9" s="1"/>
  <c r="A93" i="9" a="1"/>
  <c r="A93" i="9" s="1"/>
  <c r="A61" i="9" a="1"/>
  <c r="A61" i="9" s="1"/>
  <c r="A60" i="9" a="1"/>
  <c r="A60" i="9" s="1"/>
  <c r="A43" i="9" a="1"/>
  <c r="A43" i="9" s="1"/>
  <c r="A74" i="9" a="1"/>
  <c r="A74" i="9" s="1"/>
  <c r="A47" i="9" a="1"/>
  <c r="A47" i="9" s="1"/>
  <c r="A12" i="9" a="1"/>
  <c r="A12" i="9" s="1"/>
  <c r="I9" i="7" l="1"/>
  <c r="C67" i="7" s="1" a="1"/>
  <c r="C67" i="7" s="1"/>
  <c r="I24" i="7"/>
  <c r="I23" i="7"/>
  <c r="I29" i="7"/>
  <c r="C63" i="7" s="1" a="1"/>
  <c r="C63" i="7" s="1"/>
  <c r="G63" i="7" s="1"/>
  <c r="J9" i="7"/>
  <c r="I30" i="7"/>
  <c r="G68" i="7" s="1" a="1"/>
  <c r="G68" i="7" s="1"/>
  <c r="I32" i="7"/>
  <c r="I33" i="7"/>
  <c r="C62" i="7" s="1" a="1"/>
  <c r="C62" i="7" s="1"/>
  <c r="G62" i="7" s="1"/>
  <c r="I31" i="7"/>
  <c r="J27" i="7"/>
  <c r="G50" i="7" s="1"/>
  <c r="F97" i="9" a="1"/>
  <c r="F97" i="9" s="1"/>
  <c r="F145" i="9" a="1"/>
  <c r="F145" i="9" s="1"/>
  <c r="Z10" i="6"/>
  <c r="Z8" i="6"/>
  <c r="Z9" i="6"/>
  <c r="E72" i="7" l="1" a="1"/>
  <c r="E72" i="7" s="1"/>
  <c r="F64" i="7" a="1"/>
  <c r="F64" i="7" s="1"/>
  <c r="D65" i="7" a="1"/>
  <c r="D65" i="7" s="1"/>
  <c r="E60" i="7" a="1"/>
  <c r="E60" i="7" s="1"/>
  <c r="D52" i="7" a="1"/>
  <c r="D52" i="7" s="1"/>
  <c r="C60" i="7" a="1"/>
  <c r="C60" i="7" s="1"/>
  <c r="E52" i="7" a="1"/>
  <c r="E52" i="7" s="1"/>
  <c r="F65" i="7" a="1"/>
  <c r="F65" i="7" s="1"/>
  <c r="C64" i="7" a="1"/>
  <c r="C64" i="7" s="1"/>
  <c r="D48" i="7" a="1"/>
  <c r="D48" i="7" s="1"/>
  <c r="D67" i="7" a="1"/>
  <c r="D67" i="7" s="1"/>
  <c r="F60" i="7" a="1"/>
  <c r="F60" i="7" s="1"/>
  <c r="E62" i="7" a="1"/>
  <c r="E62" i="7" s="1"/>
  <c r="D72" i="7" a="1"/>
  <c r="D72" i="7" s="1"/>
  <c r="E63" i="7" a="1"/>
  <c r="E63" i="7" s="1"/>
  <c r="F63" i="7" a="1"/>
  <c r="F63" i="7" s="1"/>
  <c r="C52" i="7" a="1"/>
  <c r="C52" i="7" s="1"/>
  <c r="C45" i="7" a="1"/>
  <c r="C45" i="7" s="1"/>
  <c r="G52" i="7" a="1"/>
  <c r="G52" i="7" s="1"/>
  <c r="F67" i="7" a="1"/>
  <c r="F67" i="7" s="1"/>
  <c r="F71" i="7" a="1"/>
  <c r="F71" i="7" s="1"/>
  <c r="D63" i="7" a="1"/>
  <c r="D63" i="7" s="1"/>
  <c r="D45" i="7" a="1"/>
  <c r="D45" i="7" s="1"/>
  <c r="G60" i="7" a="1"/>
  <c r="G60" i="7" s="1"/>
  <c r="F62" i="7" a="1"/>
  <c r="F62" i="7" s="1"/>
  <c r="E48" i="7" a="1"/>
  <c r="E48" i="7" s="1"/>
  <c r="D60" i="7" a="1"/>
  <c r="D60" i="7" s="1"/>
  <c r="E64" i="7" a="1"/>
  <c r="E64" i="7" s="1"/>
  <c r="G48" i="7" a="1"/>
  <c r="G48" i="7" s="1"/>
  <c r="F72" i="7" a="1"/>
  <c r="F72" i="7" s="1"/>
  <c r="C72" i="7" a="1"/>
  <c r="C72" i="7" s="1"/>
  <c r="C48" i="7" a="1"/>
  <c r="C48" i="7" s="1"/>
  <c r="F48" i="7" a="1"/>
  <c r="F48" i="7" s="1"/>
  <c r="F52" i="7" a="1"/>
  <c r="F52" i="7" s="1"/>
  <c r="F45" i="7" a="1"/>
  <c r="F45" i="7" s="1"/>
  <c r="G72" i="7" a="1"/>
  <c r="G72" i="7" s="1"/>
  <c r="D71" i="7" a="1"/>
  <c r="D71" i="7" s="1"/>
  <c r="E45" i="7" a="1"/>
  <c r="E45" i="7" s="1"/>
  <c r="G67" i="7" a="1"/>
  <c r="G67" i="7" s="1"/>
  <c r="D62" i="7" a="1"/>
  <c r="D62" i="7" s="1"/>
  <c r="E71" i="7" a="1"/>
  <c r="E71" i="7" s="1"/>
  <c r="G45" i="7" a="1"/>
  <c r="G45" i="7" s="1"/>
  <c r="E67" i="7" a="1"/>
  <c r="E67" i="7" s="1"/>
  <c r="E65" i="7" a="1"/>
  <c r="E65" i="7" s="1"/>
  <c r="G64" i="7" a="1"/>
  <c r="G64" i="7" s="1"/>
  <c r="D64" i="7" a="1"/>
  <c r="D64" i="7" s="1"/>
  <c r="G38" i="7" a="1"/>
  <c r="G38" i="7" s="1"/>
  <c r="G55" i="7" a="1"/>
  <c r="G55" i="7" s="1"/>
  <c r="G71" i="7" s="1"/>
  <c r="G39" i="7" a="1"/>
  <c r="G39" i="7" s="1"/>
  <c r="G66" i="7" s="1"/>
  <c r="G44" i="7" a="1"/>
  <c r="G44" i="7" s="1"/>
  <c r="G40" i="7" a="1"/>
  <c r="G40" i="7" s="1"/>
  <c r="G47" i="7" a="1"/>
  <c r="G47" i="7" s="1"/>
  <c r="G42" i="7" a="1"/>
  <c r="G42" i="7" s="1"/>
  <c r="G59" i="7" a="1"/>
  <c r="G59" i="7" s="1"/>
  <c r="G37" i="7" a="1"/>
  <c r="G37" i="7" s="1"/>
  <c r="G43" i="7" a="1"/>
  <c r="G43" i="7" s="1"/>
  <c r="E59" i="7" a="1"/>
  <c r="E59" i="7" s="1"/>
  <c r="D59" i="7" a="1"/>
  <c r="D59" i="7" s="1"/>
  <c r="C59" i="7" a="1"/>
  <c r="C59" i="7" s="1"/>
  <c r="F59" i="7" a="1"/>
  <c r="F59" i="7" s="1"/>
  <c r="E55" i="7" a="1"/>
  <c r="E55" i="7" s="1"/>
  <c r="C55" i="7" a="1"/>
  <c r="C55" i="7" s="1"/>
  <c r="C71" i="7" s="1" a="1"/>
  <c r="C71" i="7" s="1"/>
  <c r="F55" i="7" a="1"/>
  <c r="F55" i="7" s="1"/>
  <c r="D55" i="7" a="1"/>
  <c r="D55" i="7" s="1"/>
  <c r="E50" i="7"/>
  <c r="F50" i="7"/>
  <c r="C50" i="7"/>
  <c r="D50" i="7"/>
  <c r="E47" i="7" a="1"/>
  <c r="E47" i="7" s="1"/>
  <c r="E44" i="7" a="1"/>
  <c r="E44" i="7" s="1"/>
  <c r="E42" i="7" a="1"/>
  <c r="E42" i="7" s="1"/>
  <c r="F47" i="7" a="1"/>
  <c r="F47" i="7" s="1"/>
  <c r="F43" i="7" a="1"/>
  <c r="F43" i="7" s="1"/>
  <c r="C44" i="7" a="1"/>
  <c r="C44" i="7" s="1"/>
  <c r="C47" i="7" a="1"/>
  <c r="C47" i="7" s="1"/>
  <c r="D44" i="7" a="1"/>
  <c r="D44" i="7" s="1"/>
  <c r="D42" i="7" a="1"/>
  <c r="D42" i="7" s="1"/>
  <c r="C43" i="7" a="1"/>
  <c r="C43" i="7" s="1"/>
  <c r="E43" i="7" a="1"/>
  <c r="E43" i="7" s="1"/>
  <c r="C42" i="7" a="1"/>
  <c r="C42" i="7" s="1"/>
  <c r="D43" i="7" a="1"/>
  <c r="D43" i="7" s="1"/>
  <c r="D47" i="7" a="1"/>
  <c r="D47" i="7" s="1"/>
  <c r="F44" i="7" a="1"/>
  <c r="F44" i="7" s="1"/>
  <c r="F42" i="7" a="1"/>
  <c r="F42" i="7" s="1"/>
  <c r="E37" i="7" a="1"/>
  <c r="E37" i="7" s="1"/>
  <c r="E40" i="7" a="1"/>
  <c r="E40" i="7" s="1"/>
  <c r="D39" i="7" a="1"/>
  <c r="D39" i="7" s="1"/>
  <c r="F40" i="7" a="1"/>
  <c r="F40" i="7" s="1"/>
  <c r="C37" i="7" a="1"/>
  <c r="C37" i="7" s="1"/>
  <c r="F37" i="7" a="1"/>
  <c r="F37" i="7" s="1"/>
  <c r="E39" i="7" a="1"/>
  <c r="E39" i="7" s="1"/>
  <c r="C39" i="7" a="1"/>
  <c r="C39" i="7" s="1"/>
  <c r="D37" i="7" a="1"/>
  <c r="D37" i="7" s="1"/>
  <c r="D38" i="7" a="1"/>
  <c r="D38" i="7" s="1"/>
  <c r="C38" i="7" a="1"/>
  <c r="C38" i="7" s="1"/>
  <c r="C40" i="7" a="1"/>
  <c r="C40" i="7" s="1"/>
  <c r="F39" i="7" a="1"/>
  <c r="F39" i="7" s="1"/>
  <c r="E38" i="7" a="1"/>
  <c r="E38" i="7" s="1"/>
  <c r="D40" i="7" a="1"/>
  <c r="D40" i="7" s="1"/>
  <c r="F38" i="7" a="1"/>
  <c r="F38" i="7" s="1"/>
  <c r="C65" i="7" a="1"/>
  <c r="C65" i="7" s="1"/>
  <c r="G65" i="7" s="1"/>
  <c r="B4" i="7" a="1"/>
  <c r="B4" i="7" s="1"/>
  <c r="F68" i="7" a="1"/>
  <c r="F68" i="7" s="1"/>
  <c r="C68" i="7" a="1"/>
  <c r="C68" i="7" s="1"/>
  <c r="D68" i="7" a="1"/>
  <c r="D68" i="7" s="1"/>
  <c r="E68" i="7" a="1"/>
  <c r="E68" i="7" s="1"/>
  <c r="G49" i="7" l="1"/>
  <c r="G54" i="7" s="1"/>
  <c r="G51" i="7"/>
  <c r="G53" i="7" s="1"/>
  <c r="G69" i="7"/>
  <c r="G46" i="7"/>
  <c r="G41" i="7"/>
  <c r="G61" i="7" s="1"/>
  <c r="X27" i="6"/>
  <c r="X14" i="6"/>
  <c r="X24" i="6"/>
  <c r="X16" i="6"/>
  <c r="X19" i="6"/>
  <c r="X22" i="6"/>
  <c r="X21" i="6"/>
  <c r="X18" i="6"/>
  <c r="X9" i="6"/>
  <c r="X17" i="6"/>
  <c r="X23" i="6"/>
  <c r="X26" i="6"/>
  <c r="X25" i="6"/>
  <c r="X11" i="6"/>
  <c r="X10" i="6"/>
  <c r="X15" i="6"/>
  <c r="X20" i="6"/>
  <c r="X13" i="6"/>
  <c r="X12" i="6"/>
  <c r="E44" i="10" a="1"/>
  <c r="E44" i="10" s="1"/>
  <c r="E59" i="10" s="1"/>
  <c r="X8" i="6"/>
  <c r="E13" i="10"/>
  <c r="Z1" i="6"/>
  <c r="C4" i="6" s="1" a="1"/>
  <c r="C4" i="6" s="1"/>
  <c r="C29" i="9"/>
  <c r="D29" i="9" s="1"/>
  <c r="A29" i="9" s="1" a="1"/>
  <c r="A29" i="9" s="1"/>
  <c r="C30" i="9"/>
  <c r="D30" i="9" s="1"/>
  <c r="A30" i="9" s="1" a="1"/>
  <c r="A30" i="9" s="1"/>
  <c r="C31" i="9"/>
  <c r="D31" i="9" s="1"/>
  <c r="A31" i="9" s="1" a="1"/>
  <c r="A31" i="9" s="1"/>
  <c r="C32" i="9"/>
  <c r="D32" i="9" s="1"/>
  <c r="A32" i="9" s="1" a="1"/>
  <c r="A32" i="9" s="1"/>
  <c r="C33" i="9"/>
  <c r="D33" i="9" s="1"/>
  <c r="A33" i="9" s="1" a="1"/>
  <c r="A33" i="9" s="1"/>
  <c r="C34" i="9"/>
  <c r="D34" i="9" s="1"/>
  <c r="A34" i="9" s="1" a="1"/>
  <c r="A34" i="9" s="1"/>
  <c r="C35" i="9"/>
  <c r="D35" i="9" s="1"/>
  <c r="A35" i="9" s="1" a="1"/>
  <c r="A35" i="9" s="1"/>
  <c r="C36" i="9"/>
  <c r="D36" i="9" s="1"/>
  <c r="A36" i="9" s="1" a="1"/>
  <c r="A36" i="9" s="1"/>
  <c r="C37" i="9"/>
  <c r="D37" i="9" s="1"/>
  <c r="A37" i="9" s="1" a="1"/>
  <c r="A37" i="9" s="1"/>
  <c r="C38" i="9"/>
  <c r="D38" i="9" s="1"/>
  <c r="A38" i="9" s="1" a="1"/>
  <c r="A38" i="9" s="1"/>
  <c r="C28" i="9"/>
  <c r="D28" i="9" s="1"/>
  <c r="A28" i="9" s="1" a="1"/>
  <c r="A28" i="9" s="1"/>
  <c r="G73" i="7" l="1"/>
  <c r="G70" i="7"/>
  <c r="G74" i="7" s="1"/>
  <c r="P90" i="7" s="1"/>
  <c r="X38" i="6"/>
  <c r="I6" i="6" a="1"/>
  <c r="I6" i="6" s="1"/>
  <c r="C6" i="6" a="1"/>
  <c r="C6" i="6" s="1"/>
  <c r="D38" i="6" a="1"/>
  <c r="D38" i="6" s="1"/>
  <c r="X6" i="6" a="1"/>
  <c r="X6" i="6" s="1"/>
  <c r="G6" i="6" a="1"/>
  <c r="G6" i="6" s="1"/>
  <c r="E6" i="6" a="1"/>
  <c r="E6" i="6" s="1"/>
  <c r="F6" i="6" a="1"/>
  <c r="F6" i="6" s="1"/>
  <c r="D6" i="6" a="1"/>
  <c r="D6" i="6" s="1"/>
  <c r="C3" i="6" a="1"/>
  <c r="C3" i="6" s="1"/>
  <c r="H6" i="6" a="1"/>
  <c r="H6" i="6" s="1"/>
  <c r="C5" i="6" a="1"/>
  <c r="C5" i="6" s="1"/>
  <c r="G75" i="7" l="1"/>
  <c r="F66" i="7"/>
  <c r="E66" i="7"/>
  <c r="D66" i="7"/>
  <c r="D69" i="7" s="1"/>
  <c r="C49" i="7"/>
  <c r="C54" i="7" s="1"/>
  <c r="E49" i="7"/>
  <c r="E54" i="7" s="1"/>
  <c r="F49" i="7"/>
  <c r="F54" i="7" s="1"/>
  <c r="D49" i="7"/>
  <c r="D54" i="7" s="1"/>
  <c r="C66" i="7"/>
  <c r="C69" i="7" s="1"/>
  <c r="G56" i="10" a="1"/>
  <c r="G55" i="10" a="1"/>
  <c r="G57" i="10" a="1"/>
  <c r="G48" i="10" a="1"/>
  <c r="G47" i="10" a="1"/>
  <c r="G49" i="10" a="1"/>
  <c r="G54" i="10" a="1"/>
  <c r="F44" i="10" a="1"/>
  <c r="G58" i="10" a="1"/>
  <c r="G46" i="10" a="1"/>
  <c r="G52" i="10" a="1"/>
  <c r="G45" i="10" a="1"/>
  <c r="G53" i="10" a="1"/>
  <c r="G50" i="10" a="1"/>
  <c r="G51" i="10" a="1"/>
  <c r="G54" i="10" l="1"/>
  <c r="G47" i="10"/>
  <c r="G51" i="10"/>
  <c r="G57" i="10"/>
  <c r="G56" i="10"/>
  <c r="F44" i="10"/>
  <c r="F59" i="10" s="1"/>
  <c r="G48" i="10"/>
  <c r="G50" i="10"/>
  <c r="G55" i="10"/>
  <c r="G58" i="10"/>
  <c r="G46" i="10"/>
  <c r="G53" i="10"/>
  <c r="G49" i="10"/>
  <c r="G52" i="10"/>
  <c r="F51" i="7"/>
  <c r="F53" i="7" s="1"/>
  <c r="E51" i="7"/>
  <c r="E53" i="7" s="1"/>
  <c r="C51" i="7"/>
  <c r="C53" i="7" s="1"/>
  <c r="C70" i="7" s="1"/>
  <c r="D51" i="7"/>
  <c r="D53" i="7" s="1"/>
  <c r="G45" i="10"/>
  <c r="E46" i="7"/>
  <c r="E41" i="7"/>
  <c r="E61" i="7" s="1"/>
  <c r="E69" i="7"/>
  <c r="C46" i="7"/>
  <c r="F69" i="7"/>
  <c r="D41" i="7"/>
  <c r="D61" i="7" s="1"/>
  <c r="F46" i="7"/>
  <c r="F41" i="7"/>
  <c r="F61" i="7" s="1"/>
  <c r="C41" i="7"/>
  <c r="D46" i="7"/>
  <c r="C61" i="7" l="1"/>
  <c r="C73" i="7" s="1"/>
  <c r="D73" i="7"/>
  <c r="M88" i="7" s="1"/>
  <c r="F73" i="7"/>
  <c r="O88" i="7" s="1"/>
  <c r="O89" i="7" s="1"/>
  <c r="E73" i="7"/>
  <c r="N88" i="7" s="1"/>
  <c r="D70" i="7"/>
  <c r="D74" i="7" s="1"/>
  <c r="M90" i="7" s="1"/>
  <c r="C74" i="7"/>
  <c r="F70" i="7"/>
  <c r="F74" i="7" s="1"/>
  <c r="O90" i="7" s="1"/>
  <c r="E70" i="7"/>
  <c r="E74" i="7" s="1"/>
  <c r="N90" i="7" s="1"/>
  <c r="E25" i="10"/>
  <c r="E26" i="10" s="1"/>
  <c r="Q67" i="10" a="1"/>
  <c r="S75" i="10" a="1"/>
  <c r="P67" i="10" a="1"/>
  <c r="Q78" i="10" a="1"/>
  <c r="P71" i="10" a="1"/>
  <c r="S67" i="10" a="1"/>
  <c r="S73" i="10" a="1"/>
  <c r="Q69" i="10" a="1"/>
  <c r="Q68" i="10" a="1"/>
  <c r="P65" i="10" a="1"/>
  <c r="S77" i="10" a="1"/>
  <c r="P76" i="10" a="1"/>
  <c r="S76" i="10" a="1"/>
  <c r="S79" i="10" a="1"/>
  <c r="S66" i="10" a="1"/>
  <c r="P69" i="10" a="1"/>
  <c r="P79" i="10" a="1"/>
  <c r="Q75" i="10" a="1"/>
  <c r="Q65" i="10" a="1"/>
  <c r="P77" i="10" a="1"/>
  <c r="P70" i="10" a="1"/>
  <c r="Q77" i="10" a="1"/>
  <c r="H49" i="10" a="1"/>
  <c r="S71" i="10" a="1"/>
  <c r="P74" i="10" a="1"/>
  <c r="S72" i="10" a="1"/>
  <c r="S74" i="10" a="1"/>
  <c r="Q71" i="10" a="1"/>
  <c r="P66" i="10" a="1"/>
  <c r="P68" i="10" a="1"/>
  <c r="S69" i="10" a="1"/>
  <c r="Q70" i="10" a="1"/>
  <c r="S78" i="10" a="1"/>
  <c r="Q72" i="10" a="1"/>
  <c r="S68" i="10" a="1"/>
  <c r="P75" i="10" a="1"/>
  <c r="S65" i="10" a="1"/>
  <c r="Q73" i="10" a="1"/>
  <c r="Q66" i="10" a="1"/>
  <c r="Q74" i="10" a="1"/>
  <c r="P73" i="10" a="1"/>
  <c r="P72" i="10" a="1"/>
  <c r="S70" i="10" a="1"/>
  <c r="P78" i="10" a="1"/>
  <c r="Q76" i="10" a="1"/>
  <c r="P66" i="10" l="1"/>
  <c r="Q73" i="10"/>
  <c r="Q76" i="10"/>
  <c r="S70" i="10"/>
  <c r="Q70" i="10"/>
  <c r="Q69" i="10"/>
  <c r="S78" i="10"/>
  <c r="Q75" i="10"/>
  <c r="S66" i="10"/>
  <c r="Q68" i="10"/>
  <c r="P67" i="10"/>
  <c r="P79" i="10"/>
  <c r="P71" i="10"/>
  <c r="Q78" i="10"/>
  <c r="Q77" i="10"/>
  <c r="S75" i="10"/>
  <c r="P69" i="10"/>
  <c r="Q67" i="10"/>
  <c r="P72" i="10"/>
  <c r="P74" i="10"/>
  <c r="S67" i="10"/>
  <c r="Q71" i="10"/>
  <c r="S76" i="10"/>
  <c r="P68" i="10"/>
  <c r="Q66" i="10"/>
  <c r="S79" i="10"/>
  <c r="Q74" i="10"/>
  <c r="S69" i="10"/>
  <c r="S77" i="10"/>
  <c r="P75" i="10"/>
  <c r="P76" i="10"/>
  <c r="P77" i="10"/>
  <c r="P70" i="10"/>
  <c r="S72" i="10"/>
  <c r="P78" i="10"/>
  <c r="S71" i="10"/>
  <c r="S68" i="10"/>
  <c r="S73" i="10"/>
  <c r="Q72" i="10"/>
  <c r="S74" i="10"/>
  <c r="P73" i="10"/>
  <c r="C75" i="7"/>
  <c r="O91" i="7"/>
  <c r="S65" i="10"/>
  <c r="Q65" i="10"/>
  <c r="P65" i="10"/>
  <c r="N89" i="7"/>
  <c r="F89" i="7" s="1"/>
  <c r="F88" i="7" s="1"/>
  <c r="F90" i="7" s="1"/>
  <c r="F92" i="7" s="1"/>
  <c r="M89" i="7"/>
  <c r="D89" i="7" s="1"/>
  <c r="D88" i="7" s="1"/>
  <c r="D90" i="7" s="1"/>
  <c r="D92" i="7" s="1"/>
  <c r="D91" i="7" s="1"/>
  <c r="M91" i="7"/>
  <c r="D75" i="7"/>
  <c r="L90" i="7"/>
  <c r="N91" i="7"/>
  <c r="F75" i="7"/>
  <c r="E75" i="7"/>
  <c r="H49" i="10"/>
  <c r="O92" i="7"/>
  <c r="H54" i="10" a="1"/>
  <c r="H52" i="10" a="1"/>
  <c r="F68" i="10" a="1"/>
  <c r="F76" i="10" a="1"/>
  <c r="H58" i="10" a="1"/>
  <c r="F73" i="10" a="1"/>
  <c r="F70" i="10" a="1"/>
  <c r="H55" i="10" a="1"/>
  <c r="H56" i="10" a="1"/>
  <c r="F67" i="10" a="1"/>
  <c r="H57" i="10" a="1"/>
  <c r="F69" i="10" a="1"/>
  <c r="F66" i="10" a="1"/>
  <c r="H50" i="10" a="1"/>
  <c r="R57" i="10" a="1"/>
  <c r="H51" i="10" a="1"/>
  <c r="H45" i="10" a="1"/>
  <c r="Q79" i="10" a="1"/>
  <c r="F66" i="10" l="1"/>
  <c r="H58" i="10"/>
  <c r="R57" i="10"/>
  <c r="S57" i="10" s="1"/>
  <c r="F69" i="10"/>
  <c r="Q79" i="10"/>
  <c r="Q80" i="10" s="1"/>
  <c r="F25" i="10" s="1"/>
  <c r="F26" i="10" s="1"/>
  <c r="F68" i="10"/>
  <c r="F70" i="10"/>
  <c r="H57" i="10"/>
  <c r="S80" i="10"/>
  <c r="H25" i="10" s="1"/>
  <c r="H26" i="10" s="1"/>
  <c r="M92" i="7"/>
  <c r="N92" i="7"/>
  <c r="E92" i="7"/>
  <c r="L92" i="7"/>
  <c r="C90" i="7"/>
  <c r="F91" i="7"/>
  <c r="E91" i="7" s="1"/>
  <c r="H56" i="10"/>
  <c r="L91" i="7"/>
  <c r="H54" i="10"/>
  <c r="F67" i="10"/>
  <c r="H45" i="10"/>
  <c r="H51" i="10"/>
  <c r="F76" i="10"/>
  <c r="F73" i="10"/>
  <c r="H55" i="10"/>
  <c r="H50" i="10"/>
  <c r="H52" i="10"/>
  <c r="P80" i="10"/>
  <c r="H76" i="10" a="1"/>
  <c r="R49" i="10" a="1"/>
  <c r="G74" i="10" a="1"/>
  <c r="P55" i="10" a="1"/>
  <c r="R51" i="10" a="1"/>
  <c r="P52" i="10" a="1"/>
  <c r="H65" i="10" a="1"/>
  <c r="G69" i="10" a="1"/>
  <c r="G66" i="10" a="1"/>
  <c r="P56" i="10" a="1"/>
  <c r="P46" i="10" a="1"/>
  <c r="G67" i="10" a="1"/>
  <c r="G44" i="10" a="1"/>
  <c r="F75" i="10" a="1"/>
  <c r="P54" i="10" a="1"/>
  <c r="H79" i="10" a="1"/>
  <c r="H77" i="10" a="1"/>
  <c r="P44" i="10" a="1"/>
  <c r="G76" i="10" a="1"/>
  <c r="H70" i="10" a="1"/>
  <c r="G71" i="10" a="1"/>
  <c r="G78" i="10" a="1"/>
  <c r="G72" i="10" a="1"/>
  <c r="G73" i="10" a="1"/>
  <c r="H75" i="10" a="1"/>
  <c r="G68" i="10" a="1"/>
  <c r="H66" i="10" a="1"/>
  <c r="G75" i="10" a="1"/>
  <c r="H48" i="10" a="1"/>
  <c r="H68" i="10" a="1"/>
  <c r="H71" i="10" a="1"/>
  <c r="H72" i="10" a="1"/>
  <c r="F72" i="10" a="1"/>
  <c r="R48" i="10" a="1"/>
  <c r="H53" i="10" a="1"/>
  <c r="P58" i="10" a="1"/>
  <c r="G65" i="10" a="1"/>
  <c r="R46" i="10" a="1"/>
  <c r="R54" i="10" a="1"/>
  <c r="R53" i="10" a="1"/>
  <c r="F71" i="10" a="1"/>
  <c r="G70" i="10" a="1"/>
  <c r="P49" i="10" a="1"/>
  <c r="P50" i="10" a="1"/>
  <c r="H47" i="10" a="1"/>
  <c r="H69" i="10" a="1"/>
  <c r="F78" i="10" a="1"/>
  <c r="R47" i="10" a="1"/>
  <c r="H46" i="10" a="1"/>
  <c r="P53" i="10" a="1"/>
  <c r="R45" i="10" a="1"/>
  <c r="R50" i="10" a="1"/>
  <c r="R52" i="10" a="1"/>
  <c r="G77" i="10" a="1"/>
  <c r="F79" i="10" a="1"/>
  <c r="F77" i="10" a="1"/>
  <c r="R55" i="10" a="1"/>
  <c r="P47" i="10" a="1"/>
  <c r="P44" i="10" l="1"/>
  <c r="Q44" i="10" s="1"/>
  <c r="R53" i="10"/>
  <c r="S53" i="10" s="1"/>
  <c r="F72" i="10"/>
  <c r="R52" i="10"/>
  <c r="S52" i="10" s="1"/>
  <c r="F79" i="10"/>
  <c r="H48" i="10"/>
  <c r="P47" i="10"/>
  <c r="Q47" i="10" s="1"/>
  <c r="R45" i="10"/>
  <c r="S45" i="10" s="1"/>
  <c r="G70" i="10"/>
  <c r="G73" i="10"/>
  <c r="P55" i="10"/>
  <c r="Q55" i="10" s="1"/>
  <c r="R54" i="10"/>
  <c r="S54" i="10" s="1"/>
  <c r="H75" i="10"/>
  <c r="P50" i="10"/>
  <c r="Q50" i="10" s="1"/>
  <c r="P49" i="10"/>
  <c r="Q49" i="10" s="1"/>
  <c r="F78" i="10"/>
  <c r="H69" i="10"/>
  <c r="H47" i="10"/>
  <c r="F71" i="10"/>
  <c r="G76" i="10"/>
  <c r="H68" i="10"/>
  <c r="G69" i="10"/>
  <c r="R51" i="10"/>
  <c r="S51" i="10" s="1"/>
  <c r="H53" i="10"/>
  <c r="H70" i="10"/>
  <c r="H71" i="10"/>
  <c r="G75" i="10"/>
  <c r="H76" i="10"/>
  <c r="H77" i="10"/>
  <c r="R49" i="10"/>
  <c r="S49" i="10" s="1"/>
  <c r="H66" i="10"/>
  <c r="G66" i="10"/>
  <c r="F77" i="10"/>
  <c r="H79" i="10"/>
  <c r="G74" i="10"/>
  <c r="G78" i="10"/>
  <c r="G68" i="10"/>
  <c r="G71" i="10"/>
  <c r="G67" i="10"/>
  <c r="G77" i="10"/>
  <c r="G72" i="10"/>
  <c r="G65" i="10"/>
  <c r="P52" i="10"/>
  <c r="Q52" i="10" s="1"/>
  <c r="H65" i="10"/>
  <c r="P54" i="10"/>
  <c r="Q54" i="10" s="1"/>
  <c r="R50" i="10"/>
  <c r="S50" i="10" s="1"/>
  <c r="G44" i="10"/>
  <c r="G59" i="10" s="1"/>
  <c r="C92" i="7"/>
  <c r="R46" i="10"/>
  <c r="S46" i="10" s="1"/>
  <c r="H72" i="10"/>
  <c r="P53" i="10"/>
  <c r="Q53" i="10" s="1"/>
  <c r="F75" i="10"/>
  <c r="R55" i="10"/>
  <c r="S55" i="10" s="1"/>
  <c r="R47" i="10"/>
  <c r="S47" i="10" s="1"/>
  <c r="P46" i="10"/>
  <c r="Q46" i="10" s="1"/>
  <c r="R48" i="10"/>
  <c r="S48" i="10" s="1"/>
  <c r="P58" i="10"/>
  <c r="Q58" i="10" s="1"/>
  <c r="H46" i="10"/>
  <c r="P56" i="10"/>
  <c r="Q56" i="10" s="1"/>
  <c r="F65" i="10" a="1"/>
  <c r="P48" i="10" a="1"/>
  <c r="H78" i="10" a="1"/>
  <c r="H67" i="10" a="1"/>
  <c r="F74" i="10" a="1"/>
  <c r="P57" i="10" a="1"/>
  <c r="P51" i="10" a="1"/>
  <c r="P45" i="10" a="1"/>
  <c r="R56" i="10" a="1"/>
  <c r="H74" i="10" a="1"/>
  <c r="H73" i="10" a="1"/>
  <c r="R58" i="10" a="1"/>
  <c r="G79" i="10" a="1"/>
  <c r="P51" i="10" l="1"/>
  <c r="Q51" i="10" s="1"/>
  <c r="F65" i="10"/>
  <c r="C91" i="7"/>
  <c r="P48" i="10"/>
  <c r="Q48" i="10" s="1"/>
  <c r="H78" i="10"/>
  <c r="P57" i="10"/>
  <c r="Q57" i="10" s="1"/>
  <c r="P45" i="10"/>
  <c r="Q45" i="10" s="1"/>
  <c r="G79" i="10"/>
  <c r="G80" i="10" s="1"/>
  <c r="F28" i="10" s="1"/>
  <c r="F27" i="10" s="1"/>
  <c r="H67" i="10"/>
  <c r="H74" i="10"/>
  <c r="H73" i="10"/>
  <c r="R56" i="10"/>
  <c r="S56" i="10" s="1"/>
  <c r="F74" i="10"/>
  <c r="R58" i="10"/>
  <c r="S58" i="10" s="1"/>
  <c r="H44" i="10" a="1"/>
  <c r="F80" i="10" l="1"/>
  <c r="H44" i="10"/>
  <c r="H59" i="10" s="1"/>
  <c r="E27" i="10" s="1"/>
  <c r="E28" i="10" s="1"/>
  <c r="P29" i="10" s="1"/>
  <c r="L29" i="10" s="1"/>
  <c r="F29" i="10" s="1" a="1"/>
  <c r="F29" i="10" s="1"/>
  <c r="P59" i="10"/>
  <c r="Q59" i="10"/>
  <c r="E34" i="10" s="1"/>
  <c r="H80" i="10"/>
  <c r="H28" i="10" s="1"/>
  <c r="H27" i="10" s="1"/>
  <c r="G37" i="10"/>
  <c r="G34" i="10" l="1"/>
  <c r="E35" i="10" s="1"/>
  <c r="G28" i="10"/>
  <c r="Q29" i="10" s="1"/>
  <c r="M29" i="10" s="1"/>
  <c r="G29" i="10" s="1" a="1"/>
  <c r="G29" i="10" s="1"/>
  <c r="R29" i="10"/>
  <c r="N29" i="10" s="1"/>
  <c r="H29" i="10" s="1" a="1"/>
  <c r="H29" i="10" s="1"/>
  <c r="G27" i="10" l="1"/>
  <c r="P91" i="7"/>
  <c r="P92" i="7"/>
  <c r="R44" i="10" a="1"/>
  <c r="R44" i="10" l="1"/>
  <c r="S44" i="10" l="1"/>
  <c r="S59" i="10" s="1"/>
  <c r="E37" i="10" s="1"/>
  <c r="E38" i="10" s="1"/>
  <c r="R59" i="1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Stadler Paul BFE</author>
  </authors>
  <commentList>
    <comment ref="A78" authorId="0" shapeId="0" xr:uid="{FB56757C-680B-472E-ACA9-A6EDADAA0B25}">
      <text>
        <r>
          <rPr>
            <b/>
            <sz val="9"/>
            <color indexed="81"/>
            <rFont val="Tahoma"/>
            <family val="2"/>
          </rPr>
          <t>D</t>
        </r>
        <r>
          <rPr>
            <sz val="9"/>
            <color indexed="81"/>
            <rFont val="Tahoma"/>
            <family val="2"/>
          </rPr>
          <t xml:space="preserve">  
Bei Verwendung einer nicht übersteuerbaren, ständig gedimmten Beleuchtung ist anstelle der maximalen Anschlussleistung die effektive Bezugsleistung einzusetzen.
</t>
        </r>
        <r>
          <rPr>
            <b/>
            <sz val="9"/>
            <color indexed="81"/>
            <rFont val="Tahoma"/>
            <family val="2"/>
          </rPr>
          <t>F</t>
        </r>
        <r>
          <rPr>
            <sz val="9"/>
            <color indexed="81"/>
            <rFont val="Tahoma"/>
            <family val="2"/>
          </rPr>
          <t xml:space="preserve">   
Dans le cas d'un éclairage à gradation permanente et non-surcommandable, il convient d'utiliser la puissance effective au lieu de la puissance nominale de raccordement.
</t>
        </r>
        <r>
          <rPr>
            <b/>
            <sz val="9"/>
            <color indexed="81"/>
            <rFont val="Tahoma"/>
            <family val="2"/>
          </rPr>
          <t>I</t>
        </r>
        <r>
          <rPr>
            <sz val="9"/>
            <color indexed="81"/>
            <rFont val="Tahoma"/>
            <family val="2"/>
          </rPr>
          <t xml:space="preserve">   
Nel caso di un sistema di illuminazione ad auto regolazione permanente “dimmerazione integrata” che non può essere regolato esternamente da un centro di comando, è necessario utilizzare la potenza di riferimento effettiva invece della potenza massima di collegamento.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Stadler Paul BFE</author>
  </authors>
  <commentList>
    <comment ref="A78" authorId="0" shapeId="0" xr:uid="{D68E3BFE-90C8-4AB7-A711-CE48CD50D481}">
      <text>
        <r>
          <rPr>
            <b/>
            <sz val="9"/>
            <color indexed="81"/>
            <rFont val="Tahoma"/>
            <family val="2"/>
          </rPr>
          <t>D</t>
        </r>
        <r>
          <rPr>
            <sz val="9"/>
            <color indexed="81"/>
            <rFont val="Tahoma"/>
            <family val="2"/>
          </rPr>
          <t xml:space="preserve">  
Bei Verwendung einer nicht übersteuerbaren, ständig gedimmten Beleuchtung ist anstelle der maximalen Anschlussleistung die effektive Bezugsleistung einzusetzen.
</t>
        </r>
        <r>
          <rPr>
            <b/>
            <sz val="9"/>
            <color indexed="81"/>
            <rFont val="Tahoma"/>
            <family val="2"/>
          </rPr>
          <t>F</t>
        </r>
        <r>
          <rPr>
            <sz val="9"/>
            <color indexed="81"/>
            <rFont val="Tahoma"/>
            <family val="2"/>
          </rPr>
          <t xml:space="preserve">   
Dans le cas d'un éclairage à gradation permanente et non-surcommandable, il convient d'utiliser la puissance effective au lieu de la puissance nominale de raccordement.
</t>
        </r>
        <r>
          <rPr>
            <b/>
            <sz val="9"/>
            <color indexed="81"/>
            <rFont val="Tahoma"/>
            <family val="2"/>
          </rPr>
          <t>I</t>
        </r>
        <r>
          <rPr>
            <sz val="9"/>
            <color indexed="81"/>
            <rFont val="Tahoma"/>
            <family val="2"/>
          </rPr>
          <t xml:space="preserve">   
Nel caso di un sistema di illuminazione ad auto regolazione permanente “dimmerazione integrata” che non può essere regolato esternamente da un centro di comando, è necessario utilizzare la potenza di riferimento effettiva invece della potenza massima di collegamento.
</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Stadler Paul BFE</author>
  </authors>
  <commentList>
    <comment ref="A78" authorId="0" shapeId="0" xr:uid="{19C8C624-0EA9-4632-AC7F-3611B4B1B077}">
      <text>
        <r>
          <rPr>
            <b/>
            <sz val="9"/>
            <color indexed="81"/>
            <rFont val="Tahoma"/>
            <family val="2"/>
          </rPr>
          <t>D</t>
        </r>
        <r>
          <rPr>
            <sz val="9"/>
            <color indexed="81"/>
            <rFont val="Tahoma"/>
            <family val="2"/>
          </rPr>
          <t xml:space="preserve">  
Bei Verwendung einer nicht übersteuerbaren, ständig gedimmten Beleuchtung ist anstelle der maximalen Anschlussleistung die effektive Bezugsleistung einzusetzen.
</t>
        </r>
        <r>
          <rPr>
            <b/>
            <sz val="9"/>
            <color indexed="81"/>
            <rFont val="Tahoma"/>
            <family val="2"/>
          </rPr>
          <t>F</t>
        </r>
        <r>
          <rPr>
            <sz val="9"/>
            <color indexed="81"/>
            <rFont val="Tahoma"/>
            <family val="2"/>
          </rPr>
          <t xml:space="preserve">   
Dans le cas d'un éclairage à gradation permanente et non-surcommandable, il convient d'utiliser la puissance effective au lieu de la puissance nominale de raccordement.
</t>
        </r>
        <r>
          <rPr>
            <b/>
            <sz val="9"/>
            <color indexed="81"/>
            <rFont val="Tahoma"/>
            <family val="2"/>
          </rPr>
          <t>I</t>
        </r>
        <r>
          <rPr>
            <sz val="9"/>
            <color indexed="81"/>
            <rFont val="Tahoma"/>
            <family val="2"/>
          </rPr>
          <t xml:space="preserve">   
Nel caso di un sistema di illuminazione ad auto regolazione permanente “dimmerazione integrata” che non può essere regolato esternamente da un centro di comando, è necessario utilizzare la potenza di riferimento effettiva invece della potenza massima di collegamento.
</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Stadler Paul BFE</author>
  </authors>
  <commentList>
    <comment ref="A78" authorId="0" shapeId="0" xr:uid="{F38A2485-D63C-4D2E-8DBE-0455170C75CF}">
      <text>
        <r>
          <rPr>
            <b/>
            <sz val="9"/>
            <color indexed="81"/>
            <rFont val="Tahoma"/>
            <family val="2"/>
          </rPr>
          <t>D</t>
        </r>
        <r>
          <rPr>
            <sz val="9"/>
            <color indexed="81"/>
            <rFont val="Tahoma"/>
            <family val="2"/>
          </rPr>
          <t xml:space="preserve">  
Bei Verwendung einer nicht übersteuerbaren, ständig gedimmten Beleuchtung ist anstelle der maximalen Anschlussleistung die effektive Bezugsleistung einzusetzen.
</t>
        </r>
        <r>
          <rPr>
            <b/>
            <sz val="9"/>
            <color indexed="81"/>
            <rFont val="Tahoma"/>
            <family val="2"/>
          </rPr>
          <t>F</t>
        </r>
        <r>
          <rPr>
            <sz val="9"/>
            <color indexed="81"/>
            <rFont val="Tahoma"/>
            <family val="2"/>
          </rPr>
          <t xml:space="preserve">   
Dans le cas d'un éclairage à gradation permanente et non-surcommandable, il convient d'utiliser la puissance effective au lieu de la puissance nominale de raccordement.
</t>
        </r>
        <r>
          <rPr>
            <b/>
            <sz val="9"/>
            <color indexed="81"/>
            <rFont val="Tahoma"/>
            <family val="2"/>
          </rPr>
          <t>I</t>
        </r>
        <r>
          <rPr>
            <sz val="9"/>
            <color indexed="81"/>
            <rFont val="Tahoma"/>
            <family val="2"/>
          </rPr>
          <t xml:space="preserve">   
Nel caso di un sistema di illuminazione ad auto regolazione permanente “dimmerazione integrata” che non può essere regolato esternamente da un centro di comando, è necessario utilizzare la potenza di riferimento effettiva invece della potenza massima di collegamento.
</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Stadler Paul BFE</author>
  </authors>
  <commentList>
    <comment ref="A78" authorId="0" shapeId="0" xr:uid="{0B09116C-E4EF-4CBF-BD3F-34BE02A8866C}">
      <text>
        <r>
          <rPr>
            <b/>
            <sz val="9"/>
            <color indexed="81"/>
            <rFont val="Tahoma"/>
            <family val="2"/>
          </rPr>
          <t>D</t>
        </r>
        <r>
          <rPr>
            <sz val="9"/>
            <color indexed="81"/>
            <rFont val="Tahoma"/>
            <family val="2"/>
          </rPr>
          <t xml:space="preserve">  
Bei Verwendung einer nicht übersteuerbaren, ständig gedimmten Beleuchtung ist anstelle der maximalen Anschlussleistung die effektive Bezugsleistung einzusetzen.
</t>
        </r>
        <r>
          <rPr>
            <b/>
            <sz val="9"/>
            <color indexed="81"/>
            <rFont val="Tahoma"/>
            <family val="2"/>
          </rPr>
          <t>F</t>
        </r>
        <r>
          <rPr>
            <sz val="9"/>
            <color indexed="81"/>
            <rFont val="Tahoma"/>
            <family val="2"/>
          </rPr>
          <t xml:space="preserve">   
Dans le cas d'un éclairage à gradation permanente et non-surcommandable, il convient d'utiliser la puissance effective au lieu de la puissance nominale de raccordement.
</t>
        </r>
        <r>
          <rPr>
            <b/>
            <sz val="9"/>
            <color indexed="81"/>
            <rFont val="Tahoma"/>
            <family val="2"/>
          </rPr>
          <t>I</t>
        </r>
        <r>
          <rPr>
            <sz val="9"/>
            <color indexed="81"/>
            <rFont val="Tahoma"/>
            <family val="2"/>
          </rPr>
          <t xml:space="preserve">   
Nel caso di un sistema di illuminazione ad auto regolazione permanente “dimmerazione integrata” che non può essere regolato esternamente da un centro di comando, è necessario utilizzare la potenza di riferimento effettiva invece della potenza massima di collegamento.
</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Stadler Paul BFE</author>
  </authors>
  <commentList>
    <comment ref="A78" authorId="0" shapeId="0" xr:uid="{03360EB6-D57C-4007-A01B-1408523B9B8F}">
      <text>
        <r>
          <rPr>
            <b/>
            <sz val="9"/>
            <color indexed="81"/>
            <rFont val="Tahoma"/>
            <family val="2"/>
          </rPr>
          <t>D</t>
        </r>
        <r>
          <rPr>
            <sz val="9"/>
            <color indexed="81"/>
            <rFont val="Tahoma"/>
            <family val="2"/>
          </rPr>
          <t xml:space="preserve">  
Bei Verwendung einer nicht übersteuerbaren, ständig gedimmten Beleuchtung ist anstelle der maximalen Anschlussleistung die effektive Bezugsleistung einzusetzen.
</t>
        </r>
        <r>
          <rPr>
            <b/>
            <sz val="9"/>
            <color indexed="81"/>
            <rFont val="Tahoma"/>
            <family val="2"/>
          </rPr>
          <t>F</t>
        </r>
        <r>
          <rPr>
            <sz val="9"/>
            <color indexed="81"/>
            <rFont val="Tahoma"/>
            <family val="2"/>
          </rPr>
          <t xml:space="preserve">   
Dans le cas d'un éclairage à gradation permanente et non-surcommandable, il convient d'utiliser la puissance effective au lieu de la puissance nominale de raccordement.
</t>
        </r>
        <r>
          <rPr>
            <b/>
            <sz val="9"/>
            <color indexed="81"/>
            <rFont val="Tahoma"/>
            <family val="2"/>
          </rPr>
          <t>I</t>
        </r>
        <r>
          <rPr>
            <sz val="9"/>
            <color indexed="81"/>
            <rFont val="Tahoma"/>
            <family val="2"/>
          </rPr>
          <t xml:space="preserve">   
Nel caso di un sistema di illuminazione ad auto regolazione permanente “dimmerazione integrata” che non può essere regolato esternamente da un centro di comando, è necessario utilizzare la potenza di riferimento effettiva invece della potenza massima di collegamento.
</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Stadler Paul BFE</author>
  </authors>
  <commentList>
    <comment ref="A78" authorId="0" shapeId="0" xr:uid="{88CC77F0-7353-4975-8C09-5978B4CC7235}">
      <text>
        <r>
          <rPr>
            <b/>
            <sz val="9"/>
            <color indexed="81"/>
            <rFont val="Tahoma"/>
            <family val="2"/>
          </rPr>
          <t>D</t>
        </r>
        <r>
          <rPr>
            <sz val="9"/>
            <color indexed="81"/>
            <rFont val="Tahoma"/>
            <family val="2"/>
          </rPr>
          <t xml:space="preserve">  
Bei Verwendung einer nicht übersteuerbaren, ständig gedimmten Beleuchtung ist anstelle der maximalen Anschlussleistung die effektive Bezugsleistung einzusetzen.
</t>
        </r>
        <r>
          <rPr>
            <b/>
            <sz val="9"/>
            <color indexed="81"/>
            <rFont val="Tahoma"/>
            <family val="2"/>
          </rPr>
          <t>F</t>
        </r>
        <r>
          <rPr>
            <sz val="9"/>
            <color indexed="81"/>
            <rFont val="Tahoma"/>
            <family val="2"/>
          </rPr>
          <t xml:space="preserve">   
Dans le cas d'un éclairage à gradation permanente et non-surcommandable, il convient d'utiliser la puissance effective au lieu de la puissance nominale de raccordement.
</t>
        </r>
        <r>
          <rPr>
            <b/>
            <sz val="9"/>
            <color indexed="81"/>
            <rFont val="Tahoma"/>
            <family val="2"/>
          </rPr>
          <t>I</t>
        </r>
        <r>
          <rPr>
            <sz val="9"/>
            <color indexed="81"/>
            <rFont val="Tahoma"/>
            <family val="2"/>
          </rPr>
          <t xml:space="preserve">   
Nel caso di un sistema di illuminazione ad auto regolazione permanente “dimmerazione integrata” che non può essere regolato esternamente da un centro di comando, è necessario utilizzare la potenza di riferimento effettiva invece della potenza massima di collegamento.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Stadler Paul BFE</author>
  </authors>
  <commentList>
    <comment ref="A78" authorId="0" shapeId="0" xr:uid="{342413DD-1A7F-470A-B17B-F3DD92070E0A}">
      <text>
        <r>
          <rPr>
            <b/>
            <sz val="9"/>
            <color indexed="81"/>
            <rFont val="Tahoma"/>
            <family val="2"/>
          </rPr>
          <t>D</t>
        </r>
        <r>
          <rPr>
            <sz val="9"/>
            <color indexed="81"/>
            <rFont val="Tahoma"/>
            <family val="2"/>
          </rPr>
          <t xml:space="preserve">  
Bei Verwendung einer nicht übersteuerbaren, ständig gedimmten Beleuchtung ist anstelle der maximalen Anschlussleistung die effektive Bezugsleistung einzusetzen.
</t>
        </r>
        <r>
          <rPr>
            <b/>
            <sz val="9"/>
            <color indexed="81"/>
            <rFont val="Tahoma"/>
            <family val="2"/>
          </rPr>
          <t>F</t>
        </r>
        <r>
          <rPr>
            <sz val="9"/>
            <color indexed="81"/>
            <rFont val="Tahoma"/>
            <family val="2"/>
          </rPr>
          <t xml:space="preserve">   
Dans le cas d'un éclairage à gradation permanente et non-surcommandable, il convient d'utiliser la puissance effective au lieu de la puissance nominale de raccordement.
</t>
        </r>
        <r>
          <rPr>
            <b/>
            <sz val="9"/>
            <color indexed="81"/>
            <rFont val="Tahoma"/>
            <family val="2"/>
          </rPr>
          <t>I</t>
        </r>
        <r>
          <rPr>
            <sz val="9"/>
            <color indexed="81"/>
            <rFont val="Tahoma"/>
            <family val="2"/>
          </rPr>
          <t xml:space="preserve">   
Nel caso di un sistema di illuminazione ad auto regolazione permanente “dimmerazione integrata” che non può essere regolato esternamente da un centro di comando, è necessario utilizzare la potenza di riferimento effettiva invece della potenza massima di collegamento.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Stadler Paul BFE</author>
  </authors>
  <commentList>
    <comment ref="A78" authorId="0" shapeId="0" xr:uid="{F7429A04-AB0A-4444-A903-FAE379E642C8}">
      <text>
        <r>
          <rPr>
            <b/>
            <sz val="9"/>
            <color indexed="81"/>
            <rFont val="Tahoma"/>
            <family val="2"/>
          </rPr>
          <t>D</t>
        </r>
        <r>
          <rPr>
            <sz val="9"/>
            <color indexed="81"/>
            <rFont val="Tahoma"/>
            <family val="2"/>
          </rPr>
          <t xml:space="preserve">  
Bei Verwendung einer nicht übersteuerbaren, ständig gedimmten Beleuchtung ist anstelle der maximalen Anschlussleistung die effektive Bezugsleistung einzusetzen.
</t>
        </r>
        <r>
          <rPr>
            <b/>
            <sz val="9"/>
            <color indexed="81"/>
            <rFont val="Tahoma"/>
            <family val="2"/>
          </rPr>
          <t>F</t>
        </r>
        <r>
          <rPr>
            <sz val="9"/>
            <color indexed="81"/>
            <rFont val="Tahoma"/>
            <family val="2"/>
          </rPr>
          <t xml:space="preserve">   
Dans le cas d'un éclairage à gradation permanente et non-surcommandable, il convient d'utiliser la puissance effective au lieu de la puissance nominale de raccordement.
</t>
        </r>
        <r>
          <rPr>
            <b/>
            <sz val="9"/>
            <color indexed="81"/>
            <rFont val="Tahoma"/>
            <family val="2"/>
          </rPr>
          <t>I</t>
        </r>
        <r>
          <rPr>
            <sz val="9"/>
            <color indexed="81"/>
            <rFont val="Tahoma"/>
            <family val="2"/>
          </rPr>
          <t xml:space="preserve">   
Nel caso di un sistema di illuminazione ad auto regolazione permanente “dimmerazione integrata” che non può essere regolato esternamente da un centro di comando, è necessario utilizzare la potenza di riferimento effettiva invece della potenza massima di collegamento.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Stadler Paul BFE</author>
  </authors>
  <commentList>
    <comment ref="A78" authorId="0" shapeId="0" xr:uid="{C1F7802E-A40F-4101-8186-B451461AC347}">
      <text>
        <r>
          <rPr>
            <b/>
            <sz val="9"/>
            <color indexed="81"/>
            <rFont val="Tahoma"/>
            <family val="2"/>
          </rPr>
          <t>D</t>
        </r>
        <r>
          <rPr>
            <sz val="9"/>
            <color indexed="81"/>
            <rFont val="Tahoma"/>
            <family val="2"/>
          </rPr>
          <t xml:space="preserve">  
Bei Verwendung einer nicht übersteuerbaren, ständig gedimmten Beleuchtung ist anstelle der maximalen Anschlussleistung die effektive Bezugsleistung einzusetzen.
</t>
        </r>
        <r>
          <rPr>
            <b/>
            <sz val="9"/>
            <color indexed="81"/>
            <rFont val="Tahoma"/>
            <family val="2"/>
          </rPr>
          <t>F</t>
        </r>
        <r>
          <rPr>
            <sz val="9"/>
            <color indexed="81"/>
            <rFont val="Tahoma"/>
            <family val="2"/>
          </rPr>
          <t xml:space="preserve">   
Dans le cas d'un éclairage à gradation permanente et non-surcommandable, il convient d'utiliser la puissance effective au lieu de la puissance nominale de raccordement.
</t>
        </r>
        <r>
          <rPr>
            <b/>
            <sz val="9"/>
            <color indexed="81"/>
            <rFont val="Tahoma"/>
            <family val="2"/>
          </rPr>
          <t>I</t>
        </r>
        <r>
          <rPr>
            <sz val="9"/>
            <color indexed="81"/>
            <rFont val="Tahoma"/>
            <family val="2"/>
          </rPr>
          <t xml:space="preserve">   
Nel caso di un sistema di illuminazione ad auto regolazione permanente “dimmerazione integrata” che non può essere regolato esternamente da un centro di comando, è necessario utilizzare la potenza di riferimento effettiva invece della potenza massima di collegamento.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Stadler Paul BFE</author>
  </authors>
  <commentList>
    <comment ref="A78" authorId="0" shapeId="0" xr:uid="{84A4DDE6-B0AB-4A28-99BE-6E86B351A154}">
      <text>
        <r>
          <rPr>
            <b/>
            <sz val="9"/>
            <color indexed="81"/>
            <rFont val="Tahoma"/>
            <family val="2"/>
          </rPr>
          <t>D</t>
        </r>
        <r>
          <rPr>
            <sz val="9"/>
            <color indexed="81"/>
            <rFont val="Tahoma"/>
            <family val="2"/>
          </rPr>
          <t xml:space="preserve">  
Bei Verwendung einer nicht übersteuerbaren, ständig gedimmten Beleuchtung ist anstelle der maximalen Anschlussleistung die effektive Bezugsleistung einzusetzen.
</t>
        </r>
        <r>
          <rPr>
            <b/>
            <sz val="9"/>
            <color indexed="81"/>
            <rFont val="Tahoma"/>
            <family val="2"/>
          </rPr>
          <t>F</t>
        </r>
        <r>
          <rPr>
            <sz val="9"/>
            <color indexed="81"/>
            <rFont val="Tahoma"/>
            <family val="2"/>
          </rPr>
          <t xml:space="preserve">   
Dans le cas d'un éclairage à gradation permanente et non-surcommandable, il convient d'utiliser la puissance effective au lieu de la puissance nominale de raccordement.
</t>
        </r>
        <r>
          <rPr>
            <b/>
            <sz val="9"/>
            <color indexed="81"/>
            <rFont val="Tahoma"/>
            <family val="2"/>
          </rPr>
          <t>I</t>
        </r>
        <r>
          <rPr>
            <sz val="9"/>
            <color indexed="81"/>
            <rFont val="Tahoma"/>
            <family val="2"/>
          </rPr>
          <t xml:space="preserve">   
Nel caso di un sistema di illuminazione ad auto regolazione permanente “dimmerazione integrata” che non può essere regolato esternamente da un centro di comando, è necessario utilizzare la potenza di riferimento effettiva invece della potenza massima di collegamento.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Stadler Paul BFE</author>
  </authors>
  <commentList>
    <comment ref="A78" authorId="0" shapeId="0" xr:uid="{F42A94A0-FADC-4167-8019-9DBD26B745FF}">
      <text>
        <r>
          <rPr>
            <b/>
            <sz val="9"/>
            <color indexed="81"/>
            <rFont val="Tahoma"/>
            <family val="2"/>
          </rPr>
          <t>D</t>
        </r>
        <r>
          <rPr>
            <sz val="9"/>
            <color indexed="81"/>
            <rFont val="Tahoma"/>
            <family val="2"/>
          </rPr>
          <t xml:space="preserve">  
Bei Verwendung einer nicht übersteuerbaren, ständig gedimmten Beleuchtung ist anstelle der maximalen Anschlussleistung die effektive Bezugsleistung einzusetzen.
</t>
        </r>
        <r>
          <rPr>
            <b/>
            <sz val="9"/>
            <color indexed="81"/>
            <rFont val="Tahoma"/>
            <family val="2"/>
          </rPr>
          <t>F</t>
        </r>
        <r>
          <rPr>
            <sz val="9"/>
            <color indexed="81"/>
            <rFont val="Tahoma"/>
            <family val="2"/>
          </rPr>
          <t xml:space="preserve">   
Dans le cas d'un éclairage à gradation permanente et non-surcommandable, il convient d'utiliser la puissance effective au lieu de la puissance nominale de raccordement.
</t>
        </r>
        <r>
          <rPr>
            <b/>
            <sz val="9"/>
            <color indexed="81"/>
            <rFont val="Tahoma"/>
            <family val="2"/>
          </rPr>
          <t>I</t>
        </r>
        <r>
          <rPr>
            <sz val="9"/>
            <color indexed="81"/>
            <rFont val="Tahoma"/>
            <family val="2"/>
          </rPr>
          <t xml:space="preserve">   
Nel caso di un sistema di illuminazione ad auto regolazione permanente “dimmerazione integrata” che non può essere regolato esternamente da un centro di comando, è necessario utilizzare la potenza di riferimento effettiva invece della potenza massima di collegamento.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Stadler Paul BFE</author>
  </authors>
  <commentList>
    <comment ref="A78" authorId="0" shapeId="0" xr:uid="{2D0E6B2F-C469-4BA6-A09D-AA1651F4B949}">
      <text>
        <r>
          <rPr>
            <b/>
            <sz val="9"/>
            <color indexed="81"/>
            <rFont val="Tahoma"/>
            <family val="2"/>
          </rPr>
          <t>D</t>
        </r>
        <r>
          <rPr>
            <sz val="9"/>
            <color indexed="81"/>
            <rFont val="Tahoma"/>
            <family val="2"/>
          </rPr>
          <t xml:space="preserve">  
Bei Verwendung einer nicht übersteuerbaren, ständig gedimmten Beleuchtung ist anstelle der maximalen Anschlussleistung die effektive Bezugsleistung einzusetzen.
</t>
        </r>
        <r>
          <rPr>
            <b/>
            <sz val="9"/>
            <color indexed="81"/>
            <rFont val="Tahoma"/>
            <family val="2"/>
          </rPr>
          <t>F</t>
        </r>
        <r>
          <rPr>
            <sz val="9"/>
            <color indexed="81"/>
            <rFont val="Tahoma"/>
            <family val="2"/>
          </rPr>
          <t xml:space="preserve">   
Dans le cas d'un éclairage à gradation permanente et non-surcommandable, il convient d'utiliser la puissance effective au lieu de la puissance nominale de raccordement.
</t>
        </r>
        <r>
          <rPr>
            <b/>
            <sz val="9"/>
            <color indexed="81"/>
            <rFont val="Tahoma"/>
            <family val="2"/>
          </rPr>
          <t>I</t>
        </r>
        <r>
          <rPr>
            <sz val="9"/>
            <color indexed="81"/>
            <rFont val="Tahoma"/>
            <family val="2"/>
          </rPr>
          <t xml:space="preserve">   
Nel caso di un sistema di illuminazione ad auto regolazione permanente “dimmerazione integrata” che non può essere regolato esternamente da un centro di comando, è necessario utilizzare la potenza di riferimento effettiva invece della potenza massima di collegamento.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Stadler Paul BFE</author>
  </authors>
  <commentList>
    <comment ref="A78" authorId="0" shapeId="0" xr:uid="{561AF73F-2C48-478A-9DEA-0A60C373858E}">
      <text>
        <r>
          <rPr>
            <b/>
            <sz val="9"/>
            <color indexed="81"/>
            <rFont val="Tahoma"/>
            <family val="2"/>
          </rPr>
          <t>D</t>
        </r>
        <r>
          <rPr>
            <sz val="9"/>
            <color indexed="81"/>
            <rFont val="Tahoma"/>
            <family val="2"/>
          </rPr>
          <t xml:space="preserve">  
Bei Verwendung einer nicht übersteuerbaren, ständig gedimmten Beleuchtung ist anstelle der maximalen Anschlussleistung die effektive Bezugsleistung einzusetzen.
</t>
        </r>
        <r>
          <rPr>
            <b/>
            <sz val="9"/>
            <color indexed="81"/>
            <rFont val="Tahoma"/>
            <family val="2"/>
          </rPr>
          <t>F</t>
        </r>
        <r>
          <rPr>
            <sz val="9"/>
            <color indexed="81"/>
            <rFont val="Tahoma"/>
            <family val="2"/>
          </rPr>
          <t xml:space="preserve">   
Dans le cas d'un éclairage à gradation permanente et non-surcommandable, il convient d'utiliser la puissance effective au lieu de la puissance nominale de raccordement.
</t>
        </r>
        <r>
          <rPr>
            <b/>
            <sz val="9"/>
            <color indexed="81"/>
            <rFont val="Tahoma"/>
            <family val="2"/>
          </rPr>
          <t>I</t>
        </r>
        <r>
          <rPr>
            <sz val="9"/>
            <color indexed="81"/>
            <rFont val="Tahoma"/>
            <family val="2"/>
          </rPr>
          <t xml:space="preserve">   
Nel caso di un sistema di illuminazione ad auto regolazione permanente “dimmerazione integrata” che non può essere regolato esternamente da un centro di comando, è necessario utilizzare la potenza di riferimento effettiva invece della potenza massima di collegamento.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Stadler Paul BFE</author>
  </authors>
  <commentList>
    <comment ref="A78" authorId="0" shapeId="0" xr:uid="{E391F869-5A1D-4B46-B215-D7347866E93C}">
      <text>
        <r>
          <rPr>
            <b/>
            <sz val="9"/>
            <color indexed="81"/>
            <rFont val="Tahoma"/>
            <family val="2"/>
          </rPr>
          <t>D</t>
        </r>
        <r>
          <rPr>
            <sz val="9"/>
            <color indexed="81"/>
            <rFont val="Tahoma"/>
            <family val="2"/>
          </rPr>
          <t xml:space="preserve">  
Bei Verwendung einer nicht übersteuerbaren, ständig gedimmten Beleuchtung ist anstelle der maximalen Anschlussleistung die effektive Bezugsleistung einzusetzen.
</t>
        </r>
        <r>
          <rPr>
            <b/>
            <sz val="9"/>
            <color indexed="81"/>
            <rFont val="Tahoma"/>
            <family val="2"/>
          </rPr>
          <t>F</t>
        </r>
        <r>
          <rPr>
            <sz val="9"/>
            <color indexed="81"/>
            <rFont val="Tahoma"/>
            <family val="2"/>
          </rPr>
          <t xml:space="preserve">   
Dans le cas d'un éclairage à gradation permanente et non-surcommandable, il convient d'utiliser la puissance effective au lieu de la puissance nominale de raccordement.
</t>
        </r>
        <r>
          <rPr>
            <b/>
            <sz val="9"/>
            <color indexed="81"/>
            <rFont val="Tahoma"/>
            <family val="2"/>
          </rPr>
          <t>I</t>
        </r>
        <r>
          <rPr>
            <sz val="9"/>
            <color indexed="81"/>
            <rFont val="Tahoma"/>
            <family val="2"/>
          </rPr>
          <t xml:space="preserve">   
Nel caso di un sistema di illuminazione ad auto regolazione permanente “dimmerazione integrata” che non può essere regolato esternamente da un centro di comando, è necessario utilizzare la potenza di riferimento effettiva invece della potenza massima di collegamento.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<sst xmlns="http://schemas.openxmlformats.org/spreadsheetml/2006/main" count="14662" uniqueCount="5365">
  <si>
    <t>Nutzungen</t>
  </si>
  <si>
    <t>Nr.</t>
  </si>
  <si>
    <t>Nutzung</t>
  </si>
  <si>
    <t>Länge
(m)</t>
  </si>
  <si>
    <t>Tiefe
(m)</t>
  </si>
  <si>
    <t>Höhe
(m)</t>
  </si>
  <si>
    <t>Nutz-
ebene
(m)</t>
  </si>
  <si>
    <t>Tage 
pro Jahr
(d/a)</t>
  </si>
  <si>
    <t>Glas 
Anteil 
(%)</t>
  </si>
  <si>
    <t>Glas-
fläche 
(m²)</t>
  </si>
  <si>
    <t>Art 
der 
Nutzung</t>
  </si>
  <si>
    <r>
      <t>Raum-hellig-
keit
f</t>
    </r>
    <r>
      <rPr>
        <vertAlign val="subscript"/>
        <sz val="10"/>
        <rFont val="Arial Narrow"/>
        <family val="2"/>
      </rPr>
      <t>1</t>
    </r>
  </si>
  <si>
    <r>
      <t xml:space="preserve">Raum
 wirk.-grad
</t>
    </r>
    <r>
      <rPr>
        <sz val="10"/>
        <rFont val="Symbol"/>
        <family val="1"/>
        <charset val="2"/>
      </rPr>
      <t>h</t>
    </r>
    <r>
      <rPr>
        <vertAlign val="subscript"/>
        <sz val="10"/>
        <rFont val="Arial Narrow"/>
        <family val="2"/>
      </rPr>
      <t>R</t>
    </r>
  </si>
  <si>
    <r>
      <t>k</t>
    </r>
    <r>
      <rPr>
        <vertAlign val="subscript"/>
        <sz val="10"/>
        <rFont val="Arial Narrow"/>
        <family val="2"/>
      </rPr>
      <t>c</t>
    </r>
  </si>
  <si>
    <r>
      <t>k</t>
    </r>
    <r>
      <rPr>
        <vertAlign val="subscript"/>
        <sz val="10"/>
        <rFont val="Arial Narrow"/>
        <family val="2"/>
      </rPr>
      <t>Re</t>
    </r>
  </si>
  <si>
    <t>kT</t>
  </si>
  <si>
    <r>
      <t>k</t>
    </r>
    <r>
      <rPr>
        <vertAlign val="subscript"/>
        <sz val="10"/>
        <rFont val="Arial Narrow"/>
        <family val="2"/>
      </rPr>
      <t>sp</t>
    </r>
  </si>
  <si>
    <r>
      <t>k</t>
    </r>
    <r>
      <rPr>
        <vertAlign val="subscript"/>
        <sz val="10"/>
        <rFont val="Arial Narrow"/>
        <family val="2"/>
      </rPr>
      <t>li</t>
    </r>
  </si>
  <si>
    <r>
      <t>k</t>
    </r>
    <r>
      <rPr>
        <vertAlign val="subscript"/>
        <sz val="10"/>
        <rFont val="Arial Narrow"/>
        <family val="2"/>
      </rPr>
      <t>B</t>
    </r>
  </si>
  <si>
    <r>
      <t>k</t>
    </r>
    <r>
      <rPr>
        <vertAlign val="subscript"/>
        <sz val="10"/>
        <rFont val="Arial Narrow"/>
        <family val="2"/>
      </rPr>
      <t>sur</t>
    </r>
  </si>
  <si>
    <r>
      <t>t</t>
    </r>
    <r>
      <rPr>
        <vertAlign val="subscript"/>
        <sz val="10"/>
        <rFont val="Arial Narrow"/>
        <family val="2"/>
      </rPr>
      <t>Li,min.</t>
    </r>
  </si>
  <si>
    <r>
      <t xml:space="preserve"> t</t>
    </r>
    <r>
      <rPr>
        <vertAlign val="subscript"/>
        <sz val="10"/>
        <rFont val="Arial Narrow"/>
        <family val="2"/>
      </rPr>
      <t>Li,11h</t>
    </r>
  </si>
  <si>
    <r>
      <t>k</t>
    </r>
    <r>
      <rPr>
        <vertAlign val="subscript"/>
        <sz val="10"/>
        <rFont val="Arial Narrow"/>
        <family val="2"/>
      </rPr>
      <t>Pr</t>
    </r>
  </si>
  <si>
    <r>
      <t>k</t>
    </r>
    <r>
      <rPr>
        <vertAlign val="subscript"/>
        <sz val="10"/>
        <rFont val="Arial Narrow"/>
        <family val="2"/>
      </rPr>
      <t>GZ</t>
    </r>
  </si>
  <si>
    <t>GW Leistung W/m²</t>
  </si>
  <si>
    <t>GW Stunden h</t>
  </si>
  <si>
    <t>GW Energie kWh/m²</t>
  </si>
  <si>
    <t>ZW Leistung W/m²</t>
  </si>
  <si>
    <t>ZW Stunden h</t>
  </si>
  <si>
    <t>ZW Energie kWh/m²</t>
  </si>
  <si>
    <t>DP</t>
  </si>
  <si>
    <t xml:space="preserve">Hotelzimmer </t>
  </si>
  <si>
    <t>Empfang, Lobby</t>
  </si>
  <si>
    <t>Einzel-, Gruppenbüro</t>
  </si>
  <si>
    <t>NP</t>
  </si>
  <si>
    <t>Grossraumbüro</t>
  </si>
  <si>
    <t>Sitzungszimmer</t>
  </si>
  <si>
    <t>Schalterhalle, Empfang</t>
  </si>
  <si>
    <t>Schulzimmer</t>
  </si>
  <si>
    <t>Lehrerzimmer</t>
  </si>
  <si>
    <t>Bibliothek</t>
  </si>
  <si>
    <t>Hörsaal</t>
  </si>
  <si>
    <t>Schulfachraum</t>
  </si>
  <si>
    <t>Lebensmittelverkauf</t>
  </si>
  <si>
    <t>Fachgeschäft</t>
  </si>
  <si>
    <t>Verkauf Möbel, Bau+Garten</t>
  </si>
  <si>
    <t>Restaurant</t>
  </si>
  <si>
    <t>Selbstbedienungsrestaurant</t>
  </si>
  <si>
    <t>Küche zu Restaurant</t>
  </si>
  <si>
    <t>Küche zu SB-Restaurant</t>
  </si>
  <si>
    <t>Vorstellungsraum</t>
  </si>
  <si>
    <t>Mehrzweckhalle</t>
  </si>
  <si>
    <t>Ausstellungshalle</t>
  </si>
  <si>
    <t xml:space="preserve">Bettenzimmer </t>
  </si>
  <si>
    <t xml:space="preserve">Stationszimmer </t>
  </si>
  <si>
    <t>Behandlungsräume</t>
  </si>
  <si>
    <t>Laborraum</t>
  </si>
  <si>
    <t>Lagerhalle</t>
  </si>
  <si>
    <t>Turnhalle</t>
  </si>
  <si>
    <t>Fitnessraum</t>
  </si>
  <si>
    <t>Schwimmhalle</t>
  </si>
  <si>
    <t>Verkehrsfläche</t>
  </si>
  <si>
    <t>SP</t>
  </si>
  <si>
    <t>Verkehrsfläche 24h</t>
  </si>
  <si>
    <t>Treppenhaus</t>
  </si>
  <si>
    <t>Küche, Teeküche</t>
  </si>
  <si>
    <t xml:space="preserve">WC, Bad, Dusche </t>
  </si>
  <si>
    <t>WC</t>
  </si>
  <si>
    <t>Garderoben, Duschen</t>
  </si>
  <si>
    <t>Wasch- und Trockenraum</t>
  </si>
  <si>
    <t>Kühlraum</t>
  </si>
  <si>
    <t>Serverraum</t>
  </si>
  <si>
    <t>Std. pro 
Tag
(h/d)</t>
  </si>
  <si>
    <t>Std. pro Nacht
(h/d)</t>
  </si>
  <si>
    <t>Jahres 
Gleichzeitig-
keit</t>
  </si>
  <si>
    <t>Std. pro 
Jahr
(h/a)</t>
  </si>
  <si>
    <r>
      <t>Korrektur-
faktor 
k</t>
    </r>
    <r>
      <rPr>
        <vertAlign val="subscript"/>
        <sz val="10"/>
        <rFont val="Arial Narrow"/>
        <family val="2"/>
      </rPr>
      <t>0</t>
    </r>
  </si>
  <si>
    <t>Glasfläche
Oberlicht 
(m²)</t>
  </si>
  <si>
    <r>
      <t>Glasflächen-
zahl
z</t>
    </r>
    <r>
      <rPr>
        <vertAlign val="subscript"/>
        <sz val="10"/>
        <rFont val="Arial Narrow"/>
        <family val="2"/>
      </rPr>
      <t>g</t>
    </r>
  </si>
  <si>
    <r>
      <t>Bel.-stärke E</t>
    </r>
    <r>
      <rPr>
        <vertAlign val="subscript"/>
        <sz val="10"/>
        <rFont val="Arial Narrow"/>
        <family val="2"/>
      </rPr>
      <t>m</t>
    </r>
    <r>
      <rPr>
        <sz val="10"/>
        <rFont val="Arial Narrow"/>
        <family val="2"/>
      </rPr>
      <t xml:space="preserve">
(lx)</t>
    </r>
  </si>
  <si>
    <r>
      <t>Bel.-stärke E</t>
    </r>
    <r>
      <rPr>
        <vertAlign val="subscript"/>
        <sz val="10"/>
        <rFont val="Arial Narrow"/>
        <family val="2"/>
      </rPr>
      <t>0</t>
    </r>
    <r>
      <rPr>
        <sz val="10"/>
        <rFont val="Arial Narrow"/>
        <family val="2"/>
      </rPr>
      <t xml:space="preserve">
(lx)</t>
    </r>
  </si>
  <si>
    <r>
      <t>max. Glasfl.- zahl
z</t>
    </r>
    <r>
      <rPr>
        <vertAlign val="subscript"/>
        <sz val="10"/>
        <rFont val="Arial Narrow"/>
        <family val="2"/>
      </rPr>
      <t>g0</t>
    </r>
  </si>
  <si>
    <r>
      <t>Raumhellig-
keit
f</t>
    </r>
    <r>
      <rPr>
        <vertAlign val="subscript"/>
        <sz val="10"/>
        <rFont val="Arial Narrow"/>
        <family val="2"/>
      </rPr>
      <t>1</t>
    </r>
  </si>
  <si>
    <r>
      <t>Raum-
Index 
k</t>
    </r>
    <r>
      <rPr>
        <vertAlign val="subscript"/>
        <sz val="10"/>
        <rFont val="Arial Narrow"/>
        <family val="2"/>
      </rPr>
      <t>R</t>
    </r>
  </si>
  <si>
    <t>Nutzungsbedingungen</t>
  </si>
  <si>
    <t>Annahmen Grenzwert</t>
  </si>
  <si>
    <t>Annahmen Zielwert</t>
  </si>
  <si>
    <t>Parkhaus öffentlich</t>
  </si>
  <si>
    <t>Parkhaus privat</t>
  </si>
  <si>
    <t>Wohnen MFH</t>
  </si>
  <si>
    <t>Wohnen EFH</t>
  </si>
  <si>
    <t>Licht-Ausbeute (lm/W)</t>
  </si>
  <si>
    <t>Nebenräume, Lager</t>
  </si>
  <si>
    <t>Anzahl</t>
  </si>
  <si>
    <t>Name</t>
  </si>
  <si>
    <t>Nettofläche m2</t>
  </si>
  <si>
    <t>Raumnutzung</t>
  </si>
  <si>
    <t>Regelung Präsenz</t>
  </si>
  <si>
    <t>Tage pro Jahr (d/a)</t>
  </si>
  <si>
    <t>Art der Nutzung</t>
  </si>
  <si>
    <t>Raum oder Raumgruppe</t>
  </si>
  <si>
    <t>Tageslicht</t>
  </si>
  <si>
    <t>Glasanteil</t>
  </si>
  <si>
    <t>Raumhelligkeit</t>
  </si>
  <si>
    <t>Verschattung Umgebung</t>
  </si>
  <si>
    <t>Sonnenschutz Art</t>
  </si>
  <si>
    <t>Sonnenschutz Regelung</t>
  </si>
  <si>
    <t>Regelung Tageslicht</t>
  </si>
  <si>
    <t>Leuchten</t>
  </si>
  <si>
    <t>Bezeichnung</t>
  </si>
  <si>
    <t>Schaltuhr</t>
  </si>
  <si>
    <t>Auto on-off, 5 Min.</t>
  </si>
  <si>
    <t>Auto on-off, 2 Min.</t>
  </si>
  <si>
    <t>Auto on-off, 1 Min.</t>
  </si>
  <si>
    <t>Auto off, 5 Min.</t>
  </si>
  <si>
    <t>Auto off, 2 Min.</t>
  </si>
  <si>
    <t>Auto off, 1 Min.</t>
  </si>
  <si>
    <t>Lamellen (hell) mit Umlenkung</t>
  </si>
  <si>
    <t>Lamellen (hell) ohne Umlenkung</t>
  </si>
  <si>
    <t>Lamellen (mittel) oder Stoff (hell)</t>
  </si>
  <si>
    <t>Lamellen (dunkel) oder Stoff (mittel)</t>
  </si>
  <si>
    <t>Stoffbehang (dunkel)</t>
  </si>
  <si>
    <t>kein Sonnenschutz</t>
  </si>
  <si>
    <t>Auto off</t>
  </si>
  <si>
    <t>Auto on-off</t>
  </si>
  <si>
    <t>Allgemeine Angaben</t>
  </si>
  <si>
    <t>Adressen</t>
  </si>
  <si>
    <t>Projektname</t>
  </si>
  <si>
    <t>Gebäudetyp</t>
  </si>
  <si>
    <t>Projektstand</t>
  </si>
  <si>
    <t>Projektwert</t>
  </si>
  <si>
    <t>Grenzwert</t>
  </si>
  <si>
    <t>Zielwert</t>
  </si>
  <si>
    <t>Elektrizitätsbedarf (MWh/a)</t>
  </si>
  <si>
    <t>Elektrizitätsbedarf (kWh/m²)</t>
  </si>
  <si>
    <t>Installierte Leistung (kW)</t>
  </si>
  <si>
    <t>Installierte Leistung (W/m²)</t>
  </si>
  <si>
    <t>Anforderungen erfüllt</t>
  </si>
  <si>
    <t>Gesamt</t>
  </si>
  <si>
    <t>Leuchtenliste</t>
  </si>
  <si>
    <t>Beschreibung</t>
  </si>
  <si>
    <t>3.3.2.4</t>
  </si>
  <si>
    <t>SIA 387/4 2023</t>
  </si>
  <si>
    <t>3.3.2.5</t>
  </si>
  <si>
    <t>3.3.2.10</t>
  </si>
  <si>
    <t>Nutzungsstunden Nacht (18 h bis 7 h)</t>
  </si>
  <si>
    <t>Nutzungsstunden Tag (7 h bis 18 h)</t>
  </si>
  <si>
    <t>3.3.2.1</t>
  </si>
  <si>
    <t>Jahresgleichzeitigkeit</t>
  </si>
  <si>
    <t>ksi</t>
  </si>
  <si>
    <t>3.3.3.5</t>
  </si>
  <si>
    <t>3.3.2.9</t>
  </si>
  <si>
    <t>Raumhöhe</t>
  </si>
  <si>
    <t>kli</t>
  </si>
  <si>
    <t>Energiebilanz</t>
  </si>
  <si>
    <t>Volllaststunden (h/a)</t>
  </si>
  <si>
    <t>-</t>
  </si>
  <si>
    <t>Sprache</t>
  </si>
  <si>
    <t>Langue</t>
  </si>
  <si>
    <t>TEXT</t>
  </si>
  <si>
    <t>Elektrizitätsbedarf</t>
  </si>
  <si>
    <t>Nettofläche</t>
  </si>
  <si>
    <t>kW</t>
  </si>
  <si>
    <t>h/a</t>
  </si>
  <si>
    <t>MWh/a</t>
  </si>
  <si>
    <t>Gesamtergebnis</t>
  </si>
  <si>
    <t>Adresses</t>
  </si>
  <si>
    <t>Maître d'ouvrage</t>
  </si>
  <si>
    <t>État du projet</t>
  </si>
  <si>
    <t>Nom de projet</t>
  </si>
  <si>
    <t>System-
leistung</t>
  </si>
  <si>
    <t xml:space="preserve">Standby-
leistung </t>
  </si>
  <si>
    <t>W</t>
  </si>
  <si>
    <t>lm</t>
  </si>
  <si>
    <t xml:space="preserve">Gesamt-
lichtstrom </t>
  </si>
  <si>
    <t>C8</t>
  </si>
  <si>
    <t>Auto on-off, 15 Min.</t>
  </si>
  <si>
    <t>Auto off, 15 Min.</t>
  </si>
  <si>
    <t>SIA 387/4 2023 / 2017</t>
  </si>
  <si>
    <t>Länge</t>
  </si>
  <si>
    <t>Tiefe</t>
  </si>
  <si>
    <t>Nutzebene</t>
  </si>
  <si>
    <t>Stunden pro Jahr (h/a)</t>
  </si>
  <si>
    <t>Bel.-stärke Em (lx)</t>
  </si>
  <si>
    <t>Korrekturfaktor k0</t>
  </si>
  <si>
    <t>Bel.-stärke E0 (lx)</t>
  </si>
  <si>
    <t>Glas Anteil (%)</t>
  </si>
  <si>
    <t>Glasfläche (m²)</t>
  </si>
  <si>
    <t>Glasfläche Oberlicht (m²)</t>
  </si>
  <si>
    <t>Glasflächenzahl zg</t>
  </si>
  <si>
    <t>max. Glasfl.- zahl zg0</t>
  </si>
  <si>
    <t>Raumhelligkeit f1</t>
  </si>
  <si>
    <t>Raumwirk.-grad hR</t>
  </si>
  <si>
    <t>GW</t>
  </si>
  <si>
    <t>ZW</t>
  </si>
  <si>
    <t>Volllaststunden</t>
  </si>
  <si>
    <t>Leistung</t>
  </si>
  <si>
    <t>Energie kWh/m²</t>
  </si>
  <si>
    <t>Raumindex kR</t>
  </si>
  <si>
    <t>Données générales du projet</t>
  </si>
  <si>
    <t>Type de bâtiment</t>
  </si>
  <si>
    <t>Date du justificatif énergétique</t>
  </si>
  <si>
    <t>Planificateur</t>
  </si>
  <si>
    <t>Valeur du projet</t>
  </si>
  <si>
    <t>Valeur cible</t>
  </si>
  <si>
    <t xml:space="preserve">Puissance installée (kW)	</t>
  </si>
  <si>
    <t xml:space="preserve">Puissance spécifique (W/m²)	</t>
  </si>
  <si>
    <t>Zone</t>
  </si>
  <si>
    <t xml:space="preserve">Demande spécifique d’électricité (kWh/m²)	</t>
  </si>
  <si>
    <t xml:space="preserve">Besoin ou demande en électricité (MWh/a)	</t>
  </si>
  <si>
    <t>Surface nette</t>
  </si>
  <si>
    <t>Heures à pleine charge</t>
  </si>
  <si>
    <t>Utilisation du local</t>
  </si>
  <si>
    <t>Installierte Leistung</t>
  </si>
  <si>
    <t>Demande en électricité</t>
  </si>
  <si>
    <t>Exigences remplies</t>
  </si>
  <si>
    <t>Puissance installée</t>
  </si>
  <si>
    <t>Ja</t>
  </si>
  <si>
    <t>Nein</t>
  </si>
  <si>
    <t>Non</t>
  </si>
  <si>
    <t>Oui</t>
  </si>
  <si>
    <t>Bilan énergétique</t>
  </si>
  <si>
    <t>Total</t>
  </si>
  <si>
    <t>Auteur du justificatif énergétique</t>
  </si>
  <si>
    <t>Datum des Nachweises</t>
  </si>
  <si>
    <t>Kriterien</t>
  </si>
  <si>
    <t>4.3.2.1</t>
  </si>
  <si>
    <t>Standard Anforderungen</t>
  </si>
  <si>
    <r>
      <t>kWh/m</t>
    </r>
    <r>
      <rPr>
        <vertAlign val="superscript"/>
        <sz val="10"/>
        <color theme="1"/>
        <rFont val="Arial Narrow"/>
        <family val="2"/>
      </rPr>
      <t>2</t>
    </r>
  </si>
  <si>
    <r>
      <t>m</t>
    </r>
    <r>
      <rPr>
        <vertAlign val="superscript"/>
        <sz val="10"/>
        <color theme="1"/>
        <rFont val="Arial Narrow"/>
        <family val="2"/>
      </rPr>
      <t>2</t>
    </r>
  </si>
  <si>
    <t>Valeur limite</t>
  </si>
  <si>
    <t>Sehbedingung</t>
  </si>
  <si>
    <t>N°</t>
  </si>
  <si>
    <t>Nombre</t>
  </si>
  <si>
    <t>Puissance nominale</t>
  </si>
  <si>
    <t>Puissance en mode veille</t>
  </si>
  <si>
    <t>Luminaires</t>
  </si>
  <si>
    <t>Liste des luminaires</t>
  </si>
  <si>
    <t>Flux lumineux</t>
  </si>
  <si>
    <t>Standby-
leistung</t>
  </si>
  <si>
    <t>Effektive 
Betriebs-
leistung</t>
  </si>
  <si>
    <t>C6</t>
  </si>
  <si>
    <t>C9</t>
  </si>
  <si>
    <t>Manuell</t>
  </si>
  <si>
    <t>Auto on-off, vernetzt</t>
  </si>
  <si>
    <t>SIA 387/4 2017</t>
  </si>
  <si>
    <t>Nom</t>
  </si>
  <si>
    <t>Raumdatenblatt</t>
  </si>
  <si>
    <t>Fiche technique du local</t>
  </si>
  <si>
    <t>Local ou groupe des locaux</t>
  </si>
  <si>
    <t>Nom du local</t>
  </si>
  <si>
    <t>Description</t>
  </si>
  <si>
    <t>Surface nette (m2)</t>
  </si>
  <si>
    <t>Type d’utilisation de local</t>
  </si>
  <si>
    <t>Utilisation</t>
  </si>
  <si>
    <t>Régulation par la présence</t>
  </si>
  <si>
    <t>Taux de surface vitrée</t>
  </si>
  <si>
    <t>Lumière du jour</t>
  </si>
  <si>
    <t>Luminosité du local</t>
  </si>
  <si>
    <t>Ombragement</t>
  </si>
  <si>
    <t>Type de protection solaire</t>
  </si>
  <si>
    <t>Régulation de la protection solaire</t>
  </si>
  <si>
    <t>Régulation de la lumière du jour</t>
  </si>
  <si>
    <t>Puissance effective</t>
  </si>
  <si>
    <t>Puissance installée (kW)</t>
  </si>
  <si>
    <t>Heures à pleine charge (h/a)</t>
  </si>
  <si>
    <t>Demande en électricité (MWh/a)</t>
  </si>
  <si>
    <t>Puissance spécifique (W/m²)</t>
  </si>
  <si>
    <t>Demande en électricité (kWh/m²)</t>
  </si>
  <si>
    <t>Spezifische Leistung (W/m²)</t>
  </si>
  <si>
    <t>Valeur de l'état</t>
  </si>
  <si>
    <t>SIA 387/4</t>
  </si>
  <si>
    <t>DROP</t>
  </si>
  <si>
    <t>Räume</t>
  </si>
  <si>
    <t>SPRACHE</t>
  </si>
  <si>
    <t>Chambre d'hôtel</t>
  </si>
  <si>
    <t>Réception, zone d'accueil</t>
  </si>
  <si>
    <t>Bureau individuel, collectif</t>
  </si>
  <si>
    <t>Bureau paysagé</t>
  </si>
  <si>
    <t>Salle de réunion</t>
  </si>
  <si>
    <t>Hall des guichets, zone clientèle</t>
  </si>
  <si>
    <t>Salle d'école</t>
  </si>
  <si>
    <t>Sallle des maîtres</t>
  </si>
  <si>
    <t>Bibliothèque</t>
  </si>
  <si>
    <t>Auditoire</t>
  </si>
  <si>
    <t>Local d'enseignement spécialisé</t>
  </si>
  <si>
    <t>Magasin d'alimentation</t>
  </si>
  <si>
    <t>Magasin spécialisé</t>
  </si>
  <si>
    <t>Magasin de meubles, bricolage et jardin</t>
  </si>
  <si>
    <t>Restaurant self-service</t>
  </si>
  <si>
    <t>Cuisine de restaurant</t>
  </si>
  <si>
    <t>Cuisine de restaurant self-service</t>
  </si>
  <si>
    <t>Salle de spectacle</t>
  </si>
  <si>
    <t>Salle polyvalente</t>
  </si>
  <si>
    <t>Halle d'exposition</t>
  </si>
  <si>
    <t>Chambre d'hôpital</t>
  </si>
  <si>
    <t>Bureau de service hospitalier</t>
  </si>
  <si>
    <t>Loaux médicaux</t>
  </si>
  <si>
    <t>Laboratoire</t>
  </si>
  <si>
    <t>Entrepôt</t>
  </si>
  <si>
    <t>Salle de gymnastique</t>
  </si>
  <si>
    <t>Salle de fitness</t>
  </si>
  <si>
    <t>Piscine couverte</t>
  </si>
  <si>
    <t>Surface de dégagement</t>
  </si>
  <si>
    <t>Surface de dégagement 24h</t>
  </si>
  <si>
    <t>Cage d'escalier</t>
  </si>
  <si>
    <t>Local secondaire, entrepôt</t>
  </si>
  <si>
    <t>Cuisine, kitchenette</t>
  </si>
  <si>
    <t>WC, salle de bain, douche</t>
  </si>
  <si>
    <t>Vestiaires, douches</t>
  </si>
  <si>
    <t>Garage privé</t>
  </si>
  <si>
    <t>Garage public</t>
  </si>
  <si>
    <t>Buanderie, séchoir</t>
  </si>
  <si>
    <t>Chambre froide</t>
  </si>
  <si>
    <t>Salle de serveurs</t>
  </si>
  <si>
    <t>Auto on-off, en réseau</t>
  </si>
  <si>
    <t>Auto on-off, 1 min.</t>
  </si>
  <si>
    <t>Auto on-off, 2 min.</t>
  </si>
  <si>
    <t>Auto on-off, 5 min.</t>
  </si>
  <si>
    <t>Auto on-off, 15 min.</t>
  </si>
  <si>
    <t>Auto off, 1 min.</t>
  </si>
  <si>
    <t>Auto off, 2 min.</t>
  </si>
  <si>
    <t>Auto off, 5 min.</t>
  </si>
  <si>
    <t>Auto off, 15 min.</t>
  </si>
  <si>
    <t>Exigences standard</t>
  </si>
  <si>
    <t>Besondere Anforderungen</t>
  </si>
  <si>
    <t>Exigences particulières</t>
  </si>
  <si>
    <t>Conditions de visibilité</t>
  </si>
  <si>
    <t>Neu/Umbau</t>
  </si>
  <si>
    <t>Neubau</t>
  </si>
  <si>
    <t>Umbau</t>
  </si>
  <si>
    <t>Nouvelle installation</t>
  </si>
  <si>
    <t>Assainissement</t>
  </si>
  <si>
    <t>Vollaststunden</t>
  </si>
  <si>
    <t>Leistungsbilanz</t>
  </si>
  <si>
    <t>Habitation collective</t>
  </si>
  <si>
    <t>Verwaltung</t>
  </si>
  <si>
    <t>Schulen</t>
  </si>
  <si>
    <t>Verkauf</t>
  </si>
  <si>
    <t>Restaurants</t>
  </si>
  <si>
    <t>Versammlungslokale</t>
  </si>
  <si>
    <t>Spitäler</t>
  </si>
  <si>
    <t>Industrie</t>
  </si>
  <si>
    <t>Lager</t>
  </si>
  <si>
    <t>Sportbauten</t>
  </si>
  <si>
    <t>Hallenbäder</t>
  </si>
  <si>
    <t>Habitation individuelle</t>
  </si>
  <si>
    <t>Administration</t>
  </si>
  <si>
    <t>Écoles</t>
  </si>
  <si>
    <t>Commerces</t>
  </si>
  <si>
    <t>Lieux de rasemblements</t>
  </si>
  <si>
    <t>Hôpitaux</t>
  </si>
  <si>
    <t>Piscines couvertes</t>
  </si>
  <si>
    <t>Installations sportives</t>
  </si>
  <si>
    <t>RESULTS</t>
  </si>
  <si>
    <t>TEXTS</t>
  </si>
  <si>
    <t>Leuchtenkategorie</t>
  </si>
  <si>
    <t>Deckenleuchte</t>
  </si>
  <si>
    <t>Downlight</t>
  </si>
  <si>
    <t>Lichtleiste</t>
  </si>
  <si>
    <t>Pendelleuchte</t>
  </si>
  <si>
    <t>Strahler/Spot</t>
  </si>
  <si>
    <t>Stehleuchte</t>
  </si>
  <si>
    <t>Tischleuchte</t>
  </si>
  <si>
    <t>Wandleuchte</t>
  </si>
  <si>
    <t>Andere</t>
  </si>
  <si>
    <t>Autre</t>
  </si>
  <si>
    <t>Lampenkategorie</t>
  </si>
  <si>
    <t>LED</t>
  </si>
  <si>
    <t>Leuchtstofflampen</t>
  </si>
  <si>
    <t>Entladungslampen</t>
  </si>
  <si>
    <t>Halogenlampen</t>
  </si>
  <si>
    <t>Plafonnier</t>
  </si>
  <si>
    <t>Réglette</t>
  </si>
  <si>
    <t>Luminaire suspendu</t>
  </si>
  <si>
    <t>Lampadaire</t>
  </si>
  <si>
    <t>Projecteur/Spot</t>
  </si>
  <si>
    <t>Lampe de table</t>
  </si>
  <si>
    <t>Applique</t>
  </si>
  <si>
    <t>Tubes fluorecents</t>
  </si>
  <si>
    <t>Lampe à décharge</t>
  </si>
  <si>
    <t>Lampes halogènes</t>
  </si>
  <si>
    <t>Catégorie de luminaires</t>
  </si>
  <si>
    <t>Catégorie de lampes</t>
  </si>
  <si>
    <t>Hersteller</t>
  </si>
  <si>
    <t>Modèle</t>
  </si>
  <si>
    <t>Marque</t>
  </si>
  <si>
    <t>Hell</t>
  </si>
  <si>
    <t>Normal</t>
  </si>
  <si>
    <t>Dunkel</t>
  </si>
  <si>
    <t>Sombre</t>
  </si>
  <si>
    <t>Clair</t>
  </si>
  <si>
    <t>Keine (freie Sicht)</t>
  </si>
  <si>
    <t>Mässig</t>
  </si>
  <si>
    <t>Stark (innerstädtisch)</t>
  </si>
  <si>
    <t>Pas (découvert)</t>
  </si>
  <si>
    <t>Moyen</t>
  </si>
  <si>
    <t>Important (en ville)</t>
  </si>
  <si>
    <t>Automatisch mit Lamellennachführung</t>
  </si>
  <si>
    <t>Keine</t>
  </si>
  <si>
    <t>Aucune</t>
  </si>
  <si>
    <t>Manuelle</t>
  </si>
  <si>
    <t>Motorisé à actionnement manuel</t>
  </si>
  <si>
    <t>Motorisé à commande automatique</t>
  </si>
  <si>
    <t>Automatique et à guidage des lamelles</t>
  </si>
  <si>
    <t>Intensitié lumineuse (lx)</t>
  </si>
  <si>
    <t>Beleuchtungsstärke (lx)</t>
  </si>
  <si>
    <t>Demande en électricité typique / valeur limite 2017 (MWh/a)</t>
  </si>
  <si>
    <t>Stato del progetto</t>
  </si>
  <si>
    <t>Tipo di edificio</t>
  </si>
  <si>
    <t>Nome del progetto</t>
  </si>
  <si>
    <t>Energienachweis für Beleuchtung nach SIA 387/4</t>
  </si>
  <si>
    <t>Certificat énergétique pour l'éclairage selon SIA 387/4</t>
  </si>
  <si>
    <t>Si</t>
  </si>
  <si>
    <t>No</t>
  </si>
  <si>
    <t>Français</t>
  </si>
  <si>
    <t>Italiano</t>
  </si>
  <si>
    <t>Deutsch</t>
  </si>
  <si>
    <t>Tageslichtnutzung</t>
  </si>
  <si>
    <t>Utilisation de la lumière dirune</t>
  </si>
  <si>
    <t>Spezialnutzung</t>
  </si>
  <si>
    <t>Raumlänge (m)</t>
  </si>
  <si>
    <t>Raumtiefe (m)</t>
  </si>
  <si>
    <t>Raumhöhe (m)</t>
  </si>
  <si>
    <t>Bewertungsebene (m)</t>
  </si>
  <si>
    <t>Typischer Wert bestehender Gebäude / Grenzwert 2017 (MWh/a)</t>
  </si>
  <si>
    <t>Betriebsstunden am Tag (h/d)</t>
  </si>
  <si>
    <t>Betriebsstunden nachts (h/d)</t>
  </si>
  <si>
    <t>BS</t>
  </si>
  <si>
    <t>kWh/m2</t>
  </si>
  <si>
    <t>Chiaro</t>
  </si>
  <si>
    <t>Normale</t>
  </si>
  <si>
    <t>Scuro</t>
  </si>
  <si>
    <t>Horaire prédéfini</t>
  </si>
  <si>
    <t>Manuale</t>
  </si>
  <si>
    <t>Spegnimento a tempo</t>
  </si>
  <si>
    <t>Grande (in città)</t>
  </si>
  <si>
    <t>Medio</t>
  </si>
  <si>
    <t>Nessun (vista libera)</t>
  </si>
  <si>
    <t>Alcuna</t>
  </si>
  <si>
    <t>Präsenzart</t>
  </si>
  <si>
    <t>Sporadische Präsenz</t>
  </si>
  <si>
    <t>Normale Präsenz</t>
  </si>
  <si>
    <t>Dauernde Präsenz</t>
  </si>
  <si>
    <t>Présence permanente</t>
  </si>
  <si>
    <t>Présence normale</t>
  </si>
  <si>
    <t>Présence sporadique</t>
  </si>
  <si>
    <t>Valore limite</t>
  </si>
  <si>
    <t>Valore mirato</t>
  </si>
  <si>
    <t>Potenza specifica (W/m²)</t>
  </si>
  <si>
    <t>Ore a pieno carico</t>
  </si>
  <si>
    <t>Fabbisogno elettrico specifico (kWh/m²)</t>
  </si>
  <si>
    <t>Certificato energetico SIA 387/4 Illuminazione</t>
  </si>
  <si>
    <t>Fabbisogno di elettricità</t>
  </si>
  <si>
    <t>Fabbisogno di elettricità (MWh/a)</t>
  </si>
  <si>
    <t>Valore progetto</t>
  </si>
  <si>
    <t>Superficie netta (m²)</t>
  </si>
  <si>
    <t>Beleuchtete Fläche (m²)</t>
  </si>
  <si>
    <t>Surface éclairée (m²)</t>
  </si>
  <si>
    <t>Progettista</t>
  </si>
  <si>
    <t>Committente</t>
  </si>
  <si>
    <t>Autore del certificato energetico</t>
  </si>
  <si>
    <t>Dato del certificato energetico</t>
  </si>
  <si>
    <t>Zona</t>
  </si>
  <si>
    <t>Superficie netta</t>
  </si>
  <si>
    <t>Potenza installata</t>
  </si>
  <si>
    <t>Risultato globale</t>
  </si>
  <si>
    <t>Bilancio energetico</t>
  </si>
  <si>
    <t>Indirizzi</t>
  </si>
  <si>
    <t>Ubicazione</t>
  </si>
  <si>
    <t>Standorte</t>
  </si>
  <si>
    <t>Lieux</t>
  </si>
  <si>
    <t>Valore tipico degli edifici esistenti / valore limite 2017 (MWh/a)</t>
  </si>
  <si>
    <t>Apparecchi di illuminazione</t>
  </si>
  <si>
    <t>No.</t>
  </si>
  <si>
    <t>Potenza Stand-by</t>
  </si>
  <si>
    <t>Intensità luminosa</t>
  </si>
  <si>
    <t>Numero</t>
  </si>
  <si>
    <t>Totale</t>
  </si>
  <si>
    <t>Fabbricante</t>
  </si>
  <si>
    <t>Tipo di lampade</t>
  </si>
  <si>
    <t>Modello</t>
  </si>
  <si>
    <t>Scheda tecnica del locale</t>
  </si>
  <si>
    <t>Nome del locale</t>
  </si>
  <si>
    <t>Descrizione</t>
  </si>
  <si>
    <t>Regolazione in base alla presenza</t>
  </si>
  <si>
    <t>Utilizzazione</t>
  </si>
  <si>
    <t>Lunghezza del locale (m)</t>
  </si>
  <si>
    <t>Larghezza del locale (m)</t>
  </si>
  <si>
    <t>Altezza del locale (m)</t>
  </si>
  <si>
    <t>Livello di valutazione (m)</t>
  </si>
  <si>
    <t>Ore di utilizzo giorno (h/d)</t>
  </si>
  <si>
    <t>Ore di utilizzo notturno (h/d)</t>
  </si>
  <si>
    <t>Giorni all’anno (d/a)</t>
  </si>
  <si>
    <t>Tipo di presenza</t>
  </si>
  <si>
    <t>Luce del giorno</t>
  </si>
  <si>
    <t>Luminosità del locale</t>
  </si>
  <si>
    <t>Ombreggiatura</t>
  </si>
  <si>
    <t>Tipo di protezione solare</t>
  </si>
  <si>
    <t>Regolazione della luce diurna</t>
  </si>
  <si>
    <t>Apparecchi</t>
  </si>
  <si>
    <t>Nome</t>
  </si>
  <si>
    <t>Potenza effettiva</t>
  </si>
  <si>
    <t>Bestandswert</t>
  </si>
  <si>
    <t>Intensità luminosa (lx)</t>
  </si>
  <si>
    <t>Utilizzo della luce diurna</t>
  </si>
  <si>
    <t>Potenza installata (kW)</t>
  </si>
  <si>
    <t>Lingua</t>
  </si>
  <si>
    <t>Condizioni di visibilità</t>
  </si>
  <si>
    <t>Nuova construzione</t>
  </si>
  <si>
    <t>Ammodernamento</t>
  </si>
  <si>
    <t>Biblioteca</t>
  </si>
  <si>
    <t>Auditorio</t>
  </si>
  <si>
    <t>Ristorante</t>
  </si>
  <si>
    <t>Ambulatorio</t>
  </si>
  <si>
    <t>Laboratorio</t>
  </si>
  <si>
    <t>Magazzino</t>
  </si>
  <si>
    <t>Palestra</t>
  </si>
  <si>
    <t>Camera d'albergo</t>
  </si>
  <si>
    <t>Ricezione, lobby</t>
  </si>
  <si>
    <t>Ufficio individuale, collettivo</t>
  </si>
  <si>
    <t>Open space</t>
  </si>
  <si>
    <t>Sala riunioni</t>
  </si>
  <si>
    <t>Sala sportelli, accoglienza</t>
  </si>
  <si>
    <t>Locale d'insegnamento</t>
  </si>
  <si>
    <t>Sala docenti</t>
  </si>
  <si>
    <t>Aula speciale</t>
  </si>
  <si>
    <t>Negozio alimentare</t>
  </si>
  <si>
    <t>Negozio specializzato</t>
  </si>
  <si>
    <t>Vendita mobili, materiali da costruzione e giardinaggio</t>
  </si>
  <si>
    <t>Ristorante self-service</t>
  </si>
  <si>
    <t>Cucina da ristorante</t>
  </si>
  <si>
    <t>Cucina da ristorante self-service</t>
  </si>
  <si>
    <t>Sala spettacoli</t>
  </si>
  <si>
    <t>Padiglione d’esposizione</t>
  </si>
  <si>
    <t>Camera d’ospedale</t>
  </si>
  <si>
    <t>Camera di reparto</t>
  </si>
  <si>
    <t>Sala multiuso</t>
  </si>
  <si>
    <t>Locale fitness</t>
  </si>
  <si>
    <t>Piscina coperta</t>
  </si>
  <si>
    <t>Superficie di circolazione</t>
  </si>
  <si>
    <t>Superficie di circolazione 24h</t>
  </si>
  <si>
    <t>Vano scala</t>
  </si>
  <si>
    <t>Locale secondario, magazzino</t>
  </si>
  <si>
    <t>Cucina, piano cottura</t>
  </si>
  <si>
    <t>WC, bagno, doccia</t>
  </si>
  <si>
    <t>Vestiario, doccia</t>
  </si>
  <si>
    <t>Autorimessa privata</t>
  </si>
  <si>
    <t>Autorimessa pubblica</t>
  </si>
  <si>
    <t>Lavanderia e stenditoio</t>
  </si>
  <si>
    <t>Cella frigorifera</t>
  </si>
  <si>
    <t>Locale server</t>
  </si>
  <si>
    <t>Utilisation spéciale</t>
  </si>
  <si>
    <t>Plafoniera</t>
  </si>
  <si>
    <t>Barra luminosa</t>
  </si>
  <si>
    <t>Lampadario</t>
  </si>
  <si>
    <t>Lampadario a stelo</t>
  </si>
  <si>
    <t>Faretto/Spot</t>
  </si>
  <si>
    <t>Altro</t>
  </si>
  <si>
    <t>Abitazioni plurifamiliari</t>
  </si>
  <si>
    <t>Esigenze speciali</t>
  </si>
  <si>
    <t>Esigenze standard</t>
  </si>
  <si>
    <t>Presenza permanente</t>
  </si>
  <si>
    <t>Presenza normale</t>
  </si>
  <si>
    <t>Presenza sporadica</t>
  </si>
  <si>
    <t>Auto on-off, collegate in rete</t>
  </si>
  <si>
    <t>Horaire défini</t>
  </si>
  <si>
    <t>Motorizzato con comando manuale</t>
  </si>
  <si>
    <t>Motorizzato con regolazione automatica</t>
  </si>
  <si>
    <t>Automatica e allineamento delle lamelle</t>
  </si>
  <si>
    <t>Motorbetrieben mit automatischer Steuerung</t>
  </si>
  <si>
    <t>Motorbetrieben mit manueller Betätigung</t>
  </si>
  <si>
    <t>Automatisch mit Berücksichtigung der Verschattung</t>
  </si>
  <si>
    <t>Automatica e considerazione dell’ombreggiamento</t>
  </si>
  <si>
    <t>Automatique tenant compte de l’ombragement</t>
  </si>
  <si>
    <t>Lamelles (clair) avec déflexion</t>
  </si>
  <si>
    <t>Lamelles (clair) sans déflexion</t>
  </si>
  <si>
    <t>Lamelles (moyen) ou tissu (clair)</t>
  </si>
  <si>
    <t>Lamelles (foncé) ou tissu (moyen)</t>
  </si>
  <si>
    <t>Stores en tissu non translucide</t>
  </si>
  <si>
    <t>Aucune dispositif</t>
  </si>
  <si>
    <t>Lamelle (chiare) con deflessione</t>
  </si>
  <si>
    <t>Lamelle (chiare) senza deflessione</t>
  </si>
  <si>
    <t>Lamelle (medio) o tessuto (translucido)</t>
  </si>
  <si>
    <t>Lamelle (scura) o tessuto (medio)</t>
  </si>
  <si>
    <t>Tenda con tessuto non translucido</t>
  </si>
  <si>
    <t>Alcuna protezione</t>
  </si>
  <si>
    <t>Régulation permanente (LED)</t>
  </si>
  <si>
    <t>Regolazione costante (LED)</t>
  </si>
  <si>
    <t>Konstantlichtregelung (LED)</t>
  </si>
  <si>
    <t>Abitazioni monofamiliari</t>
  </si>
  <si>
    <t>Amministrazione</t>
  </si>
  <si>
    <t>Scuole</t>
  </si>
  <si>
    <t>Negozi</t>
  </si>
  <si>
    <t>Ristoranti</t>
  </si>
  <si>
    <t>Ospedali</t>
  </si>
  <si>
    <t>Magazzini</t>
  </si>
  <si>
    <t>Impianti sportivi</t>
  </si>
  <si>
    <t>Piscine coperte</t>
  </si>
  <si>
    <t>Alberghi</t>
  </si>
  <si>
    <t>Hôtels</t>
  </si>
  <si>
    <t>Hotels</t>
  </si>
  <si>
    <t>Longueur du local (m)</t>
  </si>
  <si>
    <t>Profondeur du local (m)</t>
  </si>
  <si>
    <t>Hauteur du local (m)</t>
  </si>
  <si>
    <t>Niveau de valorisation (m)</t>
  </si>
  <si>
    <t>Heures d’utilisation diurne (h/d)</t>
  </si>
  <si>
    <t>Heures d’utilisation nocturne (h/d)</t>
  </si>
  <si>
    <t>Jours d’utilisation par an (d/a)</t>
  </si>
  <si>
    <t>Type de présence</t>
  </si>
  <si>
    <t>Intensité lumineuse (lx)</t>
  </si>
  <si>
    <t>Grenzwert 2017</t>
  </si>
  <si>
    <t>Valeur limite 2017</t>
  </si>
  <si>
    <t xml:space="preserve">Valore limite 2017 </t>
  </si>
  <si>
    <t>Raum</t>
  </si>
  <si>
    <t>Local</t>
  </si>
  <si>
    <t>Locale</t>
  </si>
  <si>
    <t>Utilizzo speciale</t>
  </si>
  <si>
    <t>Locali pubblici</t>
  </si>
  <si>
    <t>Lampada da tavolo</t>
  </si>
  <si>
    <t>Dati generali sul progetto</t>
  </si>
  <si>
    <t>Requisiti soddisfatti</t>
  </si>
  <si>
    <t>Tipo di utilizzo del locale</t>
  </si>
  <si>
    <t>Lista degli apparecchi</t>
  </si>
  <si>
    <t>Potenza nominale</t>
  </si>
  <si>
    <t>Categoria degli apparecchi</t>
  </si>
  <si>
    <t>Locale o gruppo di locali</t>
  </si>
  <si>
    <t>Quantità di superficie in vetro</t>
  </si>
  <si>
    <t>Regolazione della protezione solare</t>
  </si>
  <si>
    <t>Potenza stand-by</t>
  </si>
  <si>
    <t>Valore di progetto</t>
  </si>
  <si>
    <t>Valore attuale</t>
  </si>
  <si>
    <t>Betrieb (bisher)</t>
  </si>
  <si>
    <t>Vorprojekt</t>
  </si>
  <si>
    <t>Betrieb (neu)</t>
  </si>
  <si>
    <t>Projekt</t>
  </si>
  <si>
    <t>Ausführung</t>
  </si>
  <si>
    <t>En exploitation (actuellement)</t>
  </si>
  <si>
    <t>Avant-projet</t>
  </si>
  <si>
    <t>Projet</t>
  </si>
  <si>
    <t>En exploitation (nouveau)</t>
  </si>
  <si>
    <t>Réalisation</t>
  </si>
  <si>
    <t>Esercizio (sinora)</t>
  </si>
  <si>
    <t>Progetto preliminare</t>
  </si>
  <si>
    <t>Progetto</t>
  </si>
  <si>
    <t>Realizzazione</t>
  </si>
  <si>
    <t>Adresse / Nummer</t>
  </si>
  <si>
    <t>PLZ / Ort</t>
  </si>
  <si>
    <t>Adresse / Numéro</t>
  </si>
  <si>
    <t>NPA / Lieu</t>
  </si>
  <si>
    <t>Vevey</t>
  </si>
  <si>
    <t>PLZ</t>
  </si>
  <si>
    <t>Ortschaftsname</t>
  </si>
  <si>
    <t>Gemeindename</t>
  </si>
  <si>
    <t>Kantonskürzel</t>
  </si>
  <si>
    <t>Aeugst am Albis</t>
  </si>
  <si>
    <t>ZH</t>
  </si>
  <si>
    <t>Aeugstertal</t>
  </si>
  <si>
    <t>Zwillikon</t>
  </si>
  <si>
    <t>Affoltern am Albis</t>
  </si>
  <si>
    <t>Bonstetten</t>
  </si>
  <si>
    <t>Hausen am Albis</t>
  </si>
  <si>
    <t>Ebertswil</t>
  </si>
  <si>
    <t>Hedingen</t>
  </si>
  <si>
    <t>Kappel am Albis</t>
  </si>
  <si>
    <t>Hauptikon</t>
  </si>
  <si>
    <t>Uerzlikon</t>
  </si>
  <si>
    <t>Knonau</t>
  </si>
  <si>
    <t>Maschwanden</t>
  </si>
  <si>
    <t>Mettmenstetten</t>
  </si>
  <si>
    <t>Obfelden</t>
  </si>
  <si>
    <t>Ottenbach</t>
  </si>
  <si>
    <t>Rifferswil</t>
  </si>
  <si>
    <t>Stallikon</t>
  </si>
  <si>
    <t>Uetliberg</t>
  </si>
  <si>
    <t>Wettswil</t>
  </si>
  <si>
    <t>Wettswil am Albis</t>
  </si>
  <si>
    <t>Adlikon b. Andelfingen</t>
  </si>
  <si>
    <t>Adlikon</t>
  </si>
  <si>
    <t>Benken ZH</t>
  </si>
  <si>
    <t>Benken (ZH)</t>
  </si>
  <si>
    <t>Berg am Irchel</t>
  </si>
  <si>
    <t>Gräslikon</t>
  </si>
  <si>
    <t>Buch am Irchel</t>
  </si>
  <si>
    <t>Dachsen</t>
  </si>
  <si>
    <t>Dorf</t>
  </si>
  <si>
    <t>Feuerthalen</t>
  </si>
  <si>
    <t>Langwiesen</t>
  </si>
  <si>
    <t>Flaach</t>
  </si>
  <si>
    <t>Flurlingen</t>
  </si>
  <si>
    <t>Andelfingen</t>
  </si>
  <si>
    <t>Henggart</t>
  </si>
  <si>
    <t>Humlikon</t>
  </si>
  <si>
    <t>Kleinandelfingen</t>
  </si>
  <si>
    <t>Alten</t>
  </si>
  <si>
    <t>Oerlingen</t>
  </si>
  <si>
    <t>Nohl</t>
  </si>
  <si>
    <t>Laufen-Uhwiesen</t>
  </si>
  <si>
    <t>Uhwiesen</t>
  </si>
  <si>
    <t>Marthalen</t>
  </si>
  <si>
    <t>Ellikon am Rhein</t>
  </si>
  <si>
    <t>Ossingen</t>
  </si>
  <si>
    <t>Rheinau</t>
  </si>
  <si>
    <t>Thalheim an der Thur</t>
  </si>
  <si>
    <t>Rudolfingen</t>
  </si>
  <si>
    <t>Trüllikon</t>
  </si>
  <si>
    <t>Wildensbuch</t>
  </si>
  <si>
    <t>Truttikon</t>
  </si>
  <si>
    <t>Volken</t>
  </si>
  <si>
    <t>Bachenbülach</t>
  </si>
  <si>
    <t>Bassersdorf</t>
  </si>
  <si>
    <t>Bülach</t>
  </si>
  <si>
    <t>Dietlikon</t>
  </si>
  <si>
    <t>Eglisau</t>
  </si>
  <si>
    <t>Embrach</t>
  </si>
  <si>
    <t>Freienstein</t>
  </si>
  <si>
    <t>Freienstein-Teufen</t>
  </si>
  <si>
    <t>Teufen ZH</t>
  </si>
  <si>
    <t>Glattfelden</t>
  </si>
  <si>
    <t>Zweidlen</t>
  </si>
  <si>
    <t>Hochfelden</t>
  </si>
  <si>
    <t>Höri</t>
  </si>
  <si>
    <t>Hüntwangen</t>
  </si>
  <si>
    <t>Kloten</t>
  </si>
  <si>
    <t>Lufingen</t>
  </si>
  <si>
    <t>Nürensdorf</t>
  </si>
  <si>
    <t>Oberembrach</t>
  </si>
  <si>
    <t>Glattbrugg</t>
  </si>
  <si>
    <t>Opfikon</t>
  </si>
  <si>
    <t>Glattpark (Opfikon)</t>
  </si>
  <si>
    <t>Rafz</t>
  </si>
  <si>
    <t>Rorbas</t>
  </si>
  <si>
    <t>Wallisellen</t>
  </si>
  <si>
    <t>Wasterkingen</t>
  </si>
  <si>
    <t>Wil ZH</t>
  </si>
  <si>
    <t>Wil (ZH)</t>
  </si>
  <si>
    <t>Winkel</t>
  </si>
  <si>
    <t>Bachs</t>
  </si>
  <si>
    <t>Boppelsen</t>
  </si>
  <si>
    <t>Buchs ZH</t>
  </si>
  <si>
    <t>Buchs (ZH)</t>
  </si>
  <si>
    <t>Dällikon</t>
  </si>
  <si>
    <t>Dänikon ZH</t>
  </si>
  <si>
    <t>Dänikon</t>
  </si>
  <si>
    <t>Dielsdorf</t>
  </si>
  <si>
    <t>Hüttikon</t>
  </si>
  <si>
    <t>Neerach</t>
  </si>
  <si>
    <t>Niederglatt ZH</t>
  </si>
  <si>
    <t>Niederglatt</t>
  </si>
  <si>
    <t>Niederhasli</t>
  </si>
  <si>
    <t>Nassenwil</t>
  </si>
  <si>
    <t>Oberhasli</t>
  </si>
  <si>
    <t>Niederweningen</t>
  </si>
  <si>
    <t>Oberglatt ZH</t>
  </si>
  <si>
    <t>Oberglatt</t>
  </si>
  <si>
    <t>Oberweningen</t>
  </si>
  <si>
    <t>Otelfingen</t>
  </si>
  <si>
    <t>Regensberg</t>
  </si>
  <si>
    <t>Regensdorf</t>
  </si>
  <si>
    <t>Watt</t>
  </si>
  <si>
    <t>Adlikon b. Regensdorf</t>
  </si>
  <si>
    <t>Rümlang</t>
  </si>
  <si>
    <t>Schleinikon</t>
  </si>
  <si>
    <t>Schöfflisdorf</t>
  </si>
  <si>
    <t>Stadel b. Niederglatt</t>
  </si>
  <si>
    <t>Stadel</t>
  </si>
  <si>
    <t>Windlach</t>
  </si>
  <si>
    <t>Steinmaur</t>
  </si>
  <si>
    <t>Sünikon</t>
  </si>
  <si>
    <t>Weiach</t>
  </si>
  <si>
    <t>Bäretswil</t>
  </si>
  <si>
    <t>Adetswil</t>
  </si>
  <si>
    <t>Bubikon</t>
  </si>
  <si>
    <t>Wolfhausen</t>
  </si>
  <si>
    <t>Tann</t>
  </si>
  <si>
    <t>Dürnten</t>
  </si>
  <si>
    <t>Steg im Tösstal</t>
  </si>
  <si>
    <t>Fischenthal</t>
  </si>
  <si>
    <t>Gibswil</t>
  </si>
  <si>
    <t>Bertschikon (Gossau ZH)</t>
  </si>
  <si>
    <t>Gossau (ZH)</t>
  </si>
  <si>
    <t>Grüt (Gossau ZH)</t>
  </si>
  <si>
    <t>Gossau ZH</t>
  </si>
  <si>
    <t>Ottikon (Gossau ZH)</t>
  </si>
  <si>
    <t>Grüningen</t>
  </si>
  <si>
    <t>Hinwil</t>
  </si>
  <si>
    <t>Wernetshausen</t>
  </si>
  <si>
    <t>Rüti ZH</t>
  </si>
  <si>
    <t>Rüti (ZH)</t>
  </si>
  <si>
    <t>Aathal-Seegräben</t>
  </si>
  <si>
    <t>Seegräben</t>
  </si>
  <si>
    <t>Wald ZH</t>
  </si>
  <si>
    <t>Wald (ZH)</t>
  </si>
  <si>
    <t>Laupen ZH</t>
  </si>
  <si>
    <t>Wetzikon ZH</t>
  </si>
  <si>
    <t>Wetzikon (ZH)</t>
  </si>
  <si>
    <t>Adliswil</t>
  </si>
  <si>
    <t>Kilchberg ZH</t>
  </si>
  <si>
    <t>Kilchberg (ZH)</t>
  </si>
  <si>
    <t>Langnau am Albis</t>
  </si>
  <si>
    <t>Oberrieden</t>
  </si>
  <si>
    <t>Richterswil</t>
  </si>
  <si>
    <t>Samstagern</t>
  </si>
  <si>
    <t>Rüschlikon</t>
  </si>
  <si>
    <t>Gattikon</t>
  </si>
  <si>
    <t>Thalwil</t>
  </si>
  <si>
    <t>Erlenbach ZH</t>
  </si>
  <si>
    <t>Erlenbach (ZH)</t>
  </si>
  <si>
    <t>Herrliberg</t>
  </si>
  <si>
    <t>Hombrechtikon</t>
  </si>
  <si>
    <t>Feldbach</t>
  </si>
  <si>
    <t>Forch</t>
  </si>
  <si>
    <t>Küsnacht (ZH)</t>
  </si>
  <si>
    <t>Küsnacht ZH</t>
  </si>
  <si>
    <t>Männedorf</t>
  </si>
  <si>
    <t>Meilen</t>
  </si>
  <si>
    <t>Oetwil am See</t>
  </si>
  <si>
    <t>Stäfa</t>
  </si>
  <si>
    <t>Uerikon</t>
  </si>
  <si>
    <t>Uetikon am See</t>
  </si>
  <si>
    <t>Zumikon</t>
  </si>
  <si>
    <t>Zollikerberg</t>
  </si>
  <si>
    <t>Zollikon</t>
  </si>
  <si>
    <t>Fehraltorf</t>
  </si>
  <si>
    <t>Hittnau</t>
  </si>
  <si>
    <t>Kemptthal</t>
  </si>
  <si>
    <t>Lindau</t>
  </si>
  <si>
    <t>Grafstal</t>
  </si>
  <si>
    <t>Winterberg ZH</t>
  </si>
  <si>
    <t>Tagelswangen</t>
  </si>
  <si>
    <t>Pfäffikon ZH</t>
  </si>
  <si>
    <t>Pfäffikon</t>
  </si>
  <si>
    <t>Auslikon</t>
  </si>
  <si>
    <t>Madetswil</t>
  </si>
  <si>
    <t>Russikon</t>
  </si>
  <si>
    <t>Gündisau</t>
  </si>
  <si>
    <t>Rumlikon</t>
  </si>
  <si>
    <t>Weisslingen</t>
  </si>
  <si>
    <t>Neschwil</t>
  </si>
  <si>
    <t>Theilingen</t>
  </si>
  <si>
    <t>Wila</t>
  </si>
  <si>
    <t>Wildberg</t>
  </si>
  <si>
    <t>Schalchen</t>
  </si>
  <si>
    <t>Ehrikon</t>
  </si>
  <si>
    <t>Gockhausen</t>
  </si>
  <si>
    <t>Dübendorf</t>
  </si>
  <si>
    <t>Egg b. Zürich</t>
  </si>
  <si>
    <t>Egg</t>
  </si>
  <si>
    <t>Hinteregg</t>
  </si>
  <si>
    <t>Esslingen</t>
  </si>
  <si>
    <t>Fällanden</t>
  </si>
  <si>
    <t>Pfaffhausen</t>
  </si>
  <si>
    <t>Benglen</t>
  </si>
  <si>
    <t>Greifensee</t>
  </si>
  <si>
    <t>Binz</t>
  </si>
  <si>
    <t>Maur</t>
  </si>
  <si>
    <t>Ebmatingen</t>
  </si>
  <si>
    <t>Mönchaltorf</t>
  </si>
  <si>
    <t>Schwerzenbach</t>
  </si>
  <si>
    <t>Nänikon</t>
  </si>
  <si>
    <t>Uster</t>
  </si>
  <si>
    <t>Sulzbach</t>
  </si>
  <si>
    <t>Wermatswil</t>
  </si>
  <si>
    <t>Freudwil</t>
  </si>
  <si>
    <t>Riedikon</t>
  </si>
  <si>
    <t>Volketswil</t>
  </si>
  <si>
    <t>Gutenswil</t>
  </si>
  <si>
    <t>Brüttisellen</t>
  </si>
  <si>
    <t>Wangen-Brüttisellen</t>
  </si>
  <si>
    <t>Wangen b. Dübendorf</t>
  </si>
  <si>
    <t>Altikon</t>
  </si>
  <si>
    <t>Brütten</t>
  </si>
  <si>
    <t>Rutschwil (Dägerlen)</t>
  </si>
  <si>
    <t>Dägerlen</t>
  </si>
  <si>
    <t>Oberwil (Dägerlen)</t>
  </si>
  <si>
    <t>Berg (Dägerlen)</t>
  </si>
  <si>
    <t>Bänk (Dägerlen)</t>
  </si>
  <si>
    <t>Dättlikon</t>
  </si>
  <si>
    <t>Dinhard</t>
  </si>
  <si>
    <t>Ellikon an der Thur</t>
  </si>
  <si>
    <t>Elsau</t>
  </si>
  <si>
    <t>Hagenbuch ZH</t>
  </si>
  <si>
    <t>Hagenbuch</t>
  </si>
  <si>
    <t>Hettlingen</t>
  </si>
  <si>
    <t>Aesch (Neftenbach)</t>
  </si>
  <si>
    <t>Neftenbach</t>
  </si>
  <si>
    <t>Riet (Neftenbach)</t>
  </si>
  <si>
    <t>Hünikon (Neftenbach)</t>
  </si>
  <si>
    <t>Pfungen</t>
  </si>
  <si>
    <t>Rickenbach ZH</t>
  </si>
  <si>
    <t>Rickenbach (ZH)</t>
  </si>
  <si>
    <t>Rickenbach Sulz</t>
  </si>
  <si>
    <t>Schlatt ZH</t>
  </si>
  <si>
    <t>Schlatt (ZH)</t>
  </si>
  <si>
    <t>Seuzach</t>
  </si>
  <si>
    <t>Turbenthal</t>
  </si>
  <si>
    <t>Schmidrüti</t>
  </si>
  <si>
    <t>Ricketwil (Winterthur)</t>
  </si>
  <si>
    <t>Winterthur</t>
  </si>
  <si>
    <t>Reutlingen (Winterthur)</t>
  </si>
  <si>
    <t>Stadel (Winterthur)</t>
  </si>
  <si>
    <t>Sennhof (Winterthur)</t>
  </si>
  <si>
    <t>Kollbrunn</t>
  </si>
  <si>
    <t>Zell (ZH)</t>
  </si>
  <si>
    <t>Rikon im Tösstal</t>
  </si>
  <si>
    <t>Zell ZH</t>
  </si>
  <si>
    <t>Rämismühle</t>
  </si>
  <si>
    <t>Aesch ZH</t>
  </si>
  <si>
    <t>Aesch (ZH)</t>
  </si>
  <si>
    <t>Birmensdorf ZH</t>
  </si>
  <si>
    <t>Birmensdorf (ZH)</t>
  </si>
  <si>
    <t>Dietikon</t>
  </si>
  <si>
    <t>Fahrweid</t>
  </si>
  <si>
    <t>Geroldswil</t>
  </si>
  <si>
    <t>Oberengstringen</t>
  </si>
  <si>
    <t>Oetwil an der Limmat</t>
  </si>
  <si>
    <t>Schlieren</t>
  </si>
  <si>
    <t>Uitikon Waldegg</t>
  </si>
  <si>
    <t>Uitikon</t>
  </si>
  <si>
    <t>Unterengstringen</t>
  </si>
  <si>
    <t>Urdorf</t>
  </si>
  <si>
    <t>Weiningen ZH</t>
  </si>
  <si>
    <t>Weiningen (ZH)</t>
  </si>
  <si>
    <t>Zürich</t>
  </si>
  <si>
    <t>Waltalingen</t>
  </si>
  <si>
    <t>Stammheim</t>
  </si>
  <si>
    <t>Guntalingen</t>
  </si>
  <si>
    <t>Unterstammheim</t>
  </si>
  <si>
    <t>Oberstammheim</t>
  </si>
  <si>
    <t>Wilen b. Neunforn</t>
  </si>
  <si>
    <t>Au ZH</t>
  </si>
  <si>
    <t>Wädenswil</t>
  </si>
  <si>
    <t>Schönenberg ZH</t>
  </si>
  <si>
    <t>Hütten</t>
  </si>
  <si>
    <t>Elgg</t>
  </si>
  <si>
    <t>Hofstetten ZH</t>
  </si>
  <si>
    <t>Dickbuch</t>
  </si>
  <si>
    <t>Sihlbrugg Station</t>
  </si>
  <si>
    <t>Horgen</t>
  </si>
  <si>
    <t>Sihlwald</t>
  </si>
  <si>
    <t>Horgenberg</t>
  </si>
  <si>
    <t>Hirzel</t>
  </si>
  <si>
    <t>Effretikon</t>
  </si>
  <si>
    <t>Illnau-Effretikon</t>
  </si>
  <si>
    <t>Ottikon b. Kemptthal</t>
  </si>
  <si>
    <t>Illnau</t>
  </si>
  <si>
    <t>Agasul</t>
  </si>
  <si>
    <t>Kyburg</t>
  </si>
  <si>
    <t>Saland</t>
  </si>
  <si>
    <t>Bauma</t>
  </si>
  <si>
    <t>Sternenberg</t>
  </si>
  <si>
    <t>Wiesendangen</t>
  </si>
  <si>
    <t>Bertschikon</t>
  </si>
  <si>
    <t>Gundetswil</t>
  </si>
  <si>
    <t>Kefikon ZH</t>
  </si>
  <si>
    <t>Attikon</t>
  </si>
  <si>
    <t>Menzengrüt</t>
  </si>
  <si>
    <t>Aarberg</t>
  </si>
  <si>
    <t>BE</t>
  </si>
  <si>
    <t>Bargen BE</t>
  </si>
  <si>
    <t>Bargen (BE)</t>
  </si>
  <si>
    <t>Grossaffoltern</t>
  </si>
  <si>
    <t>Ammerzwil BE</t>
  </si>
  <si>
    <t>Suberg</t>
  </si>
  <si>
    <t>Golaten</t>
  </si>
  <si>
    <t>Kallnach</t>
  </si>
  <si>
    <t>Niederried b. Kallnach</t>
  </si>
  <si>
    <t>Kappelen</t>
  </si>
  <si>
    <t>Lyss</t>
  </si>
  <si>
    <t>Busswil BE</t>
  </si>
  <si>
    <t>Ortschwaben</t>
  </si>
  <si>
    <t>Meikirch</t>
  </si>
  <si>
    <t>Wahlendorf</t>
  </si>
  <si>
    <t>Detligen</t>
  </si>
  <si>
    <t>Radelfingen</t>
  </si>
  <si>
    <t>Radelfingen b. Aarberg</t>
  </si>
  <si>
    <t>Lätti</t>
  </si>
  <si>
    <t>Rapperswil (BE)</t>
  </si>
  <si>
    <t>Ruppoldsried</t>
  </si>
  <si>
    <t>Rapperswil BE</t>
  </si>
  <si>
    <t>Dieterswil</t>
  </si>
  <si>
    <t>Bangerten b. Dieterswil</t>
  </si>
  <si>
    <t>Seewil</t>
  </si>
  <si>
    <t>Schüpfen</t>
  </si>
  <si>
    <t>Frieswil</t>
  </si>
  <si>
    <t>Seedorf (BE)</t>
  </si>
  <si>
    <t>Wiler b. Seedorf</t>
  </si>
  <si>
    <t>Seedorf BE</t>
  </si>
  <si>
    <t>Lobsigen</t>
  </si>
  <si>
    <t>Aarwangen</t>
  </si>
  <si>
    <t>Auswil</t>
  </si>
  <si>
    <t>Bannwil</t>
  </si>
  <si>
    <t>Bleienbach</t>
  </si>
  <si>
    <t>Busswil b. Melchnau</t>
  </si>
  <si>
    <t>Busswil bei Melchnau</t>
  </si>
  <si>
    <t>Gondiswil</t>
  </si>
  <si>
    <t>Langenthal</t>
  </si>
  <si>
    <t>Untersteckholz</t>
  </si>
  <si>
    <t>Obersteckholz</t>
  </si>
  <si>
    <t>Lotzwil</t>
  </si>
  <si>
    <t>Gutenburg</t>
  </si>
  <si>
    <t>Madiswil</t>
  </si>
  <si>
    <t>Leimiswil</t>
  </si>
  <si>
    <t>Kleindietwil</t>
  </si>
  <si>
    <t>Melchnau</t>
  </si>
  <si>
    <t>Oeschenbach</t>
  </si>
  <si>
    <t>Reisiswil</t>
  </si>
  <si>
    <t>Roggwil BE</t>
  </si>
  <si>
    <t>Roggwil (BE)</t>
  </si>
  <si>
    <t>Rohrbach</t>
  </si>
  <si>
    <t>Rohrbachgraben</t>
  </si>
  <si>
    <t>Rütschelen</t>
  </si>
  <si>
    <t>Schwarzhäusern</t>
  </si>
  <si>
    <t>Bützberg</t>
  </si>
  <si>
    <t>Thunstetten</t>
  </si>
  <si>
    <t>Ursenbach</t>
  </si>
  <si>
    <t>Wynau</t>
  </si>
  <si>
    <t>Bern</t>
  </si>
  <si>
    <t>Bolligen</t>
  </si>
  <si>
    <t>Bremgarten b. Bern</t>
  </si>
  <si>
    <t>Bremgarten bei Bern</t>
  </si>
  <si>
    <t>Herrenschwanden</t>
  </si>
  <si>
    <t>Kirchlindach</t>
  </si>
  <si>
    <t>Wabern</t>
  </si>
  <si>
    <t>Köniz</t>
  </si>
  <si>
    <t>Spiegel b. Bern</t>
  </si>
  <si>
    <t>Liebefeld</t>
  </si>
  <si>
    <t>Schliern b. Köniz</t>
  </si>
  <si>
    <t>Gasel</t>
  </si>
  <si>
    <t>Niederscherli</t>
  </si>
  <si>
    <t>Mittelhäusern</t>
  </si>
  <si>
    <t>Niederwangen b. Bern</t>
  </si>
  <si>
    <t>Oberwangen b. Bern</t>
  </si>
  <si>
    <t>Thörishaus</t>
  </si>
  <si>
    <t>Gümligen</t>
  </si>
  <si>
    <t>Muri bei Bern</t>
  </si>
  <si>
    <t>Muri b. Bern</t>
  </si>
  <si>
    <t>Oberbalm</t>
  </si>
  <si>
    <t>Stettlen</t>
  </si>
  <si>
    <t>Boll</t>
  </si>
  <si>
    <t>Vechigen</t>
  </si>
  <si>
    <t>Utzigen</t>
  </si>
  <si>
    <t>Hinterkappelen</t>
  </si>
  <si>
    <t>Wohlen bei Bern</t>
  </si>
  <si>
    <t>Wohlen b. Bern</t>
  </si>
  <si>
    <t>Murzelen</t>
  </si>
  <si>
    <t>Uettligen</t>
  </si>
  <si>
    <t>Innerberg</t>
  </si>
  <si>
    <t>Säriswil</t>
  </si>
  <si>
    <t>Zollikofen</t>
  </si>
  <si>
    <t>Worblaufen</t>
  </si>
  <si>
    <t>Ittigen</t>
  </si>
  <si>
    <t>Ostermundigen</t>
  </si>
  <si>
    <t>Biel/Bienne</t>
  </si>
  <si>
    <t>Magglingen/Macolin</t>
  </si>
  <si>
    <t>Evilard</t>
  </si>
  <si>
    <t>Arch</t>
  </si>
  <si>
    <t>Büetigen</t>
  </si>
  <si>
    <t>Büren an der Aare</t>
  </si>
  <si>
    <t>Diessbach b. Büren</t>
  </si>
  <si>
    <t>Diessbach bei Büren</t>
  </si>
  <si>
    <t>Dotzigen</t>
  </si>
  <si>
    <t>Lengnau BE</t>
  </si>
  <si>
    <t>Lengnau (BE)</t>
  </si>
  <si>
    <t>Leuzigen</t>
  </si>
  <si>
    <t>Meienried</t>
  </si>
  <si>
    <t>Meinisberg</t>
  </si>
  <si>
    <t>Oberwil b. Büren</t>
  </si>
  <si>
    <t>Oberwil bei Büren</t>
  </si>
  <si>
    <t>Pieterlen</t>
  </si>
  <si>
    <t>Rüti b. Büren</t>
  </si>
  <si>
    <t>Rüti bei Büren</t>
  </si>
  <si>
    <t>Wengi b. Büren</t>
  </si>
  <si>
    <t>Wengi</t>
  </si>
  <si>
    <t>Aefligen</t>
  </si>
  <si>
    <t>Alchenstorf</t>
  </si>
  <si>
    <t>Bäriswil BE</t>
  </si>
  <si>
    <t>Bäriswil</t>
  </si>
  <si>
    <t>Burgdorf</t>
  </si>
  <si>
    <t>Ersigen</t>
  </si>
  <si>
    <t>Niederösch</t>
  </si>
  <si>
    <t>Oberösch</t>
  </si>
  <si>
    <t>Hasle b. Burgdorf</t>
  </si>
  <si>
    <t>Hasle bei Burgdorf</t>
  </si>
  <si>
    <t>Schafhausen im Emmental</t>
  </si>
  <si>
    <t>Biembach im Emmental</t>
  </si>
  <si>
    <t>Heimiswil</t>
  </si>
  <si>
    <t>Kaltacker</t>
  </si>
  <si>
    <t>Hellsau</t>
  </si>
  <si>
    <t>Hindelbank</t>
  </si>
  <si>
    <t>Mötschwil</t>
  </si>
  <si>
    <t>Höchstetten</t>
  </si>
  <si>
    <t>Kernenried</t>
  </si>
  <si>
    <t>Kirchberg BE</t>
  </si>
  <si>
    <t>Kirchberg (BE)</t>
  </si>
  <si>
    <t>Koppigen</t>
  </si>
  <si>
    <t>Hettiswil b. Hindelbank</t>
  </si>
  <si>
    <t>Krauchthal</t>
  </si>
  <si>
    <t>Lyssach</t>
  </si>
  <si>
    <t>Oberburg</t>
  </si>
  <si>
    <t>Rüdtligen</t>
  </si>
  <si>
    <t>Rüdtligen-Alchenflüh</t>
  </si>
  <si>
    <t>Alchenflüh</t>
  </si>
  <si>
    <t>Rumendingen</t>
  </si>
  <si>
    <t>Rüti b. Lyssach</t>
  </si>
  <si>
    <t>Rüti bei Lyssach</t>
  </si>
  <si>
    <t>Willadingen</t>
  </si>
  <si>
    <t>Wynigen</t>
  </si>
  <si>
    <t>Rüedisbach</t>
  </si>
  <si>
    <t>Corgémont</t>
  </si>
  <si>
    <t>Mont-Crosin</t>
  </si>
  <si>
    <t>Cormoret</t>
  </si>
  <si>
    <t>Cortébert</t>
  </si>
  <si>
    <t>Montagne-de-Courtelary</t>
  </si>
  <si>
    <t>Courtelary</t>
  </si>
  <si>
    <t>La Ferrière</t>
  </si>
  <si>
    <t>Mont-Tramelan</t>
  </si>
  <si>
    <t>Orvin</t>
  </si>
  <si>
    <t>Les Prés-d'Orvin</t>
  </si>
  <si>
    <t>Renan BE</t>
  </si>
  <si>
    <t>Renan (BE)</t>
  </si>
  <si>
    <t>Romont BE</t>
  </si>
  <si>
    <t>Romont (BE)</t>
  </si>
  <si>
    <t>St-Imier</t>
  </si>
  <si>
    <t>Saint-Imier</t>
  </si>
  <si>
    <t>Mont-Soleil</t>
  </si>
  <si>
    <t>Les Pontins</t>
  </si>
  <si>
    <t>Sonceboz-Sombeval</t>
  </si>
  <si>
    <t>Sonvilier</t>
  </si>
  <si>
    <t>Montagne-de-Sonvilier</t>
  </si>
  <si>
    <t>Tramelan</t>
  </si>
  <si>
    <t>Les Reussilles</t>
  </si>
  <si>
    <t>Villeret</t>
  </si>
  <si>
    <t>Frinvillier</t>
  </si>
  <si>
    <t>Sauge</t>
  </si>
  <si>
    <t>Plagne</t>
  </si>
  <si>
    <t>Vauffelin</t>
  </si>
  <si>
    <t>Péry</t>
  </si>
  <si>
    <t>Péry-La Heutte</t>
  </si>
  <si>
    <t>La Heutte</t>
  </si>
  <si>
    <t>Brüttelen</t>
  </si>
  <si>
    <t>Erlach</t>
  </si>
  <si>
    <t>Finsterhennen</t>
  </si>
  <si>
    <t>Gals</t>
  </si>
  <si>
    <t>Gampelen</t>
  </si>
  <si>
    <t>Ins</t>
  </si>
  <si>
    <t>Lüscherz</t>
  </si>
  <si>
    <t>Müntschemier</t>
  </si>
  <si>
    <t>Siselen BE</t>
  </si>
  <si>
    <t>Siselen</t>
  </si>
  <si>
    <t>Treiten</t>
  </si>
  <si>
    <t>Tschugg</t>
  </si>
  <si>
    <t>Vinelz</t>
  </si>
  <si>
    <t>Bätterkinden</t>
  </si>
  <si>
    <t>Kräiligen</t>
  </si>
  <si>
    <t>Deisswil b. Münchenbuchsee</t>
  </si>
  <si>
    <t>Deisswil bei Münchenbuchsee</t>
  </si>
  <si>
    <t>Diemerswil</t>
  </si>
  <si>
    <t>Etzelkofen</t>
  </si>
  <si>
    <t>Fraubrunnen</t>
  </si>
  <si>
    <t>Grafenried</t>
  </si>
  <si>
    <t>Zauggenried</t>
  </si>
  <si>
    <t>Büren zum Hof</t>
  </si>
  <si>
    <t>Schalunen</t>
  </si>
  <si>
    <t>Limpach</t>
  </si>
  <si>
    <t>Mülchi</t>
  </si>
  <si>
    <t>Jegenstorf</t>
  </si>
  <si>
    <t>Münchringen</t>
  </si>
  <si>
    <t>Ballmoos</t>
  </si>
  <si>
    <t>Scheunen</t>
  </si>
  <si>
    <t>Iffwil</t>
  </si>
  <si>
    <t>Mattstetten</t>
  </si>
  <si>
    <t>Moosseedorf</t>
  </si>
  <si>
    <t>Münchenbuchsee</t>
  </si>
  <si>
    <t>Urtenen-Schönbühl</t>
  </si>
  <si>
    <t>Utzenstorf</t>
  </si>
  <si>
    <t>Wiggiswil</t>
  </si>
  <si>
    <t>Wiler b. Utzenstorf</t>
  </si>
  <si>
    <t>Wiler bei Utzenstorf</t>
  </si>
  <si>
    <t>Zielebach</t>
  </si>
  <si>
    <t>Zuzwil BE</t>
  </si>
  <si>
    <t>Zuzwil (BE)</t>
  </si>
  <si>
    <t>Adelboden</t>
  </si>
  <si>
    <t>Aeschi b. Spiez</t>
  </si>
  <si>
    <t>Aeschi bei Spiez</t>
  </si>
  <si>
    <t>Aeschiried</t>
  </si>
  <si>
    <t>Emdthal</t>
  </si>
  <si>
    <t>Frutigen</t>
  </si>
  <si>
    <t>Ried (Frutigen)</t>
  </si>
  <si>
    <t>Achseten</t>
  </si>
  <si>
    <t>Kandergrund</t>
  </si>
  <si>
    <t>Blausee-Mitholz</t>
  </si>
  <si>
    <t>Kandersteg</t>
  </si>
  <si>
    <t>Krattigen</t>
  </si>
  <si>
    <t>Mülenen</t>
  </si>
  <si>
    <t>Reichenbach im Kandertal</t>
  </si>
  <si>
    <t>Wengi b. Frutigen</t>
  </si>
  <si>
    <t>Scharnachtal</t>
  </si>
  <si>
    <t>Kiental</t>
  </si>
  <si>
    <t>Sundlauenen</t>
  </si>
  <si>
    <t>Beatenberg</t>
  </si>
  <si>
    <t>Bönigen b. Interlaken</t>
  </si>
  <si>
    <t>Bönigen</t>
  </si>
  <si>
    <t>Brienz BE</t>
  </si>
  <si>
    <t>Brienz (BE)</t>
  </si>
  <si>
    <t>Axalp</t>
  </si>
  <si>
    <t>Brienzwiler</t>
  </si>
  <si>
    <t>Därligen</t>
  </si>
  <si>
    <t>Burglauenen</t>
  </si>
  <si>
    <t>Grindelwald</t>
  </si>
  <si>
    <t>Gsteigwiler</t>
  </si>
  <si>
    <t>Wilderswil</t>
  </si>
  <si>
    <t>Gündlischwand</t>
  </si>
  <si>
    <t>Zweilütschinen</t>
  </si>
  <si>
    <t>Habkern</t>
  </si>
  <si>
    <t>Hofstetten b. Brienz</t>
  </si>
  <si>
    <t>Hofstetten bei Brienz</t>
  </si>
  <si>
    <t>Interlaken</t>
  </si>
  <si>
    <t>Iseltwald</t>
  </si>
  <si>
    <t>Lauterbrunnen</t>
  </si>
  <si>
    <t>Isenfluh</t>
  </si>
  <si>
    <t>Wengen</t>
  </si>
  <si>
    <t>Kleine Scheidegg</t>
  </si>
  <si>
    <t>Eigergletscher</t>
  </si>
  <si>
    <t>Stechelberg</t>
  </si>
  <si>
    <t>Mürren</t>
  </si>
  <si>
    <t>Gimmelwald</t>
  </si>
  <si>
    <t>Leissigen</t>
  </si>
  <si>
    <t>Lütschental</t>
  </si>
  <si>
    <t>Matten b. Interlaken</t>
  </si>
  <si>
    <t>Matten bei Interlaken</t>
  </si>
  <si>
    <t>Niederried b. Interlaken</t>
  </si>
  <si>
    <t>Niederried bei Interlaken</t>
  </si>
  <si>
    <t>Oberried am Brienzersee</t>
  </si>
  <si>
    <t>Goldswil b. Interlaken</t>
  </si>
  <si>
    <t>Ringgenberg (BE)</t>
  </si>
  <si>
    <t>Ringgenberg BE</t>
  </si>
  <si>
    <t>Saxeten</t>
  </si>
  <si>
    <t>Schwanden b. Brienz</t>
  </si>
  <si>
    <t>Schwanden bei Brienz</t>
  </si>
  <si>
    <t>Unterseen</t>
  </si>
  <si>
    <t>Arni BE</t>
  </si>
  <si>
    <t>Arni (BE)</t>
  </si>
  <si>
    <t>Biglen</t>
  </si>
  <si>
    <t>Bowil</t>
  </si>
  <si>
    <t>Brenzikofen</t>
  </si>
  <si>
    <t>Freimettigen</t>
  </si>
  <si>
    <t>Schlosswil</t>
  </si>
  <si>
    <t>Grosshöchstetten</t>
  </si>
  <si>
    <t>Häutligen</t>
  </si>
  <si>
    <t>Herbligen</t>
  </si>
  <si>
    <t>Kiesen</t>
  </si>
  <si>
    <t>Gysenstein</t>
  </si>
  <si>
    <t>Konolfingen</t>
  </si>
  <si>
    <t>Obergoldbach</t>
  </si>
  <si>
    <t>Landiswil</t>
  </si>
  <si>
    <t>Linden</t>
  </si>
  <si>
    <t>Mirchel</t>
  </si>
  <si>
    <t>Trimstein</t>
  </si>
  <si>
    <t>Münsingen</t>
  </si>
  <si>
    <t>Tägertschi</t>
  </si>
  <si>
    <t>Niederhünigen</t>
  </si>
  <si>
    <t>Oberdiessbach</t>
  </si>
  <si>
    <t>Aeschlen b. Oberdiessbach</t>
  </si>
  <si>
    <t>Bleiken b. Oberdiessbach</t>
  </si>
  <si>
    <t>Oberthal</t>
  </si>
  <si>
    <t>Oppligen</t>
  </si>
  <si>
    <t>Rubigen</t>
  </si>
  <si>
    <t>Walkringen</t>
  </si>
  <si>
    <t>Bigenthal</t>
  </si>
  <si>
    <t>Rüfenacht BE</t>
  </si>
  <si>
    <t>Worb</t>
  </si>
  <si>
    <t>Vielbringen b. Worb</t>
  </si>
  <si>
    <t>Enggistein</t>
  </si>
  <si>
    <t>Richigen</t>
  </si>
  <si>
    <t>Zäziwil</t>
  </si>
  <si>
    <t>Oberhünigen</t>
  </si>
  <si>
    <t>Allmendingen b. Bern</t>
  </si>
  <si>
    <t>Allmendingen</t>
  </si>
  <si>
    <t>Wichtrach</t>
  </si>
  <si>
    <t>Rizenbach</t>
  </si>
  <si>
    <t>Ferenbalm</t>
  </si>
  <si>
    <t>Biberen</t>
  </si>
  <si>
    <t>Gammen</t>
  </si>
  <si>
    <t>Frauenkappelen</t>
  </si>
  <si>
    <t>Gurbrü</t>
  </si>
  <si>
    <t>Kriechenwil</t>
  </si>
  <si>
    <t>Laupen BE</t>
  </si>
  <si>
    <t>Laupen</t>
  </si>
  <si>
    <t>Mühleberg</t>
  </si>
  <si>
    <t>Rosshäusern</t>
  </si>
  <si>
    <t>Gümmenen</t>
  </si>
  <si>
    <t>Münchenwiler</t>
  </si>
  <si>
    <t>Neuenegg</t>
  </si>
  <si>
    <t>Wileroltigen</t>
  </si>
  <si>
    <t>Belprahon</t>
  </si>
  <si>
    <t>Champoz</t>
  </si>
  <si>
    <t>Corcelles BE</t>
  </si>
  <si>
    <t>Corcelles (BE)</t>
  </si>
  <si>
    <t>Court</t>
  </si>
  <si>
    <t>Crémines</t>
  </si>
  <si>
    <t>Eschert</t>
  </si>
  <si>
    <t>Grandval</t>
  </si>
  <si>
    <t>Loveresse</t>
  </si>
  <si>
    <t>Moutier</t>
  </si>
  <si>
    <t>Perrefitte</t>
  </si>
  <si>
    <t>Reconvilier</t>
  </si>
  <si>
    <t>Roches BE</t>
  </si>
  <si>
    <t>Roches (BE)</t>
  </si>
  <si>
    <t>Le Fuet</t>
  </si>
  <si>
    <t>Saicourt</t>
  </si>
  <si>
    <t>Bellelay</t>
  </si>
  <si>
    <t>Saules BE</t>
  </si>
  <si>
    <t>Saules (BE)</t>
  </si>
  <si>
    <t>Schelten</t>
  </si>
  <si>
    <t>Seehof</t>
  </si>
  <si>
    <t>Sorvilier</t>
  </si>
  <si>
    <t>Tavannes</t>
  </si>
  <si>
    <t>La Tanne</t>
  </si>
  <si>
    <t>Rebévelier</t>
  </si>
  <si>
    <t>Châtelat</t>
  </si>
  <si>
    <t>Petit-Val</t>
  </si>
  <si>
    <t>Monible</t>
  </si>
  <si>
    <t>Sornetan</t>
  </si>
  <si>
    <t>Fornet-Dessous</t>
  </si>
  <si>
    <t>Souboz</t>
  </si>
  <si>
    <t>Les Ecorcheresses</t>
  </si>
  <si>
    <t>Pontenet</t>
  </si>
  <si>
    <t>Valbirse</t>
  </si>
  <si>
    <t>Bévilard</t>
  </si>
  <si>
    <t>Malleray</t>
  </si>
  <si>
    <t>La Neuveville</t>
  </si>
  <si>
    <t>Nods</t>
  </si>
  <si>
    <t>Prêles</t>
  </si>
  <si>
    <t>Plateau de Diesse</t>
  </si>
  <si>
    <t>Lamboing</t>
  </si>
  <si>
    <t>Diesse</t>
  </si>
  <si>
    <t>Aegerten</t>
  </si>
  <si>
    <t>Bellmund</t>
  </si>
  <si>
    <t>Brügg BE</t>
  </si>
  <si>
    <t>Brügg</t>
  </si>
  <si>
    <t>Bühl b. Aarberg</t>
  </si>
  <si>
    <t>Bühl</t>
  </si>
  <si>
    <t>Epsach</t>
  </si>
  <si>
    <t>Hagneck</t>
  </si>
  <si>
    <t>Hermrigen</t>
  </si>
  <si>
    <t>Jens</t>
  </si>
  <si>
    <t>Ipsach</t>
  </si>
  <si>
    <t>Ligerz</t>
  </si>
  <si>
    <t>Merzligen</t>
  </si>
  <si>
    <t>Mörigen</t>
  </si>
  <si>
    <t>Nidau</t>
  </si>
  <si>
    <t>Orpund</t>
  </si>
  <si>
    <t>Port</t>
  </si>
  <si>
    <t>Safnern</t>
  </si>
  <si>
    <t>Scheuren</t>
  </si>
  <si>
    <t>Schwadernau</t>
  </si>
  <si>
    <t>Studen BE</t>
  </si>
  <si>
    <t>Studen (BE)</t>
  </si>
  <si>
    <t>Sutz</t>
  </si>
  <si>
    <t>Sutz-Lattrigen</t>
  </si>
  <si>
    <t>Täuffelen</t>
  </si>
  <si>
    <t>Gerolfingen</t>
  </si>
  <si>
    <t>Walperswil</t>
  </si>
  <si>
    <t>Worben</t>
  </si>
  <si>
    <t>Tüscherz-Alfermée</t>
  </si>
  <si>
    <t>Twann-Tüscherz</t>
  </si>
  <si>
    <t>Twann</t>
  </si>
  <si>
    <t>Därstetten</t>
  </si>
  <si>
    <t>Weissenburg</t>
  </si>
  <si>
    <t>Oey</t>
  </si>
  <si>
    <t>Diemtigen</t>
  </si>
  <si>
    <t>Horboden</t>
  </si>
  <si>
    <t>Zwischenflüh</t>
  </si>
  <si>
    <t>Schwenden im Diemtigtal</t>
  </si>
  <si>
    <t>Latterbach</t>
  </si>
  <si>
    <t>Erlenbach im Simmental</t>
  </si>
  <si>
    <t>Oberwil im Simmental</t>
  </si>
  <si>
    <t>Reutigen</t>
  </si>
  <si>
    <t>Einigen</t>
  </si>
  <si>
    <t>Spiez</t>
  </si>
  <si>
    <t>Hondrich</t>
  </si>
  <si>
    <t>Faulensee</t>
  </si>
  <si>
    <t>Wimmis</t>
  </si>
  <si>
    <t>Höfen b. Thun</t>
  </si>
  <si>
    <t>Stocken-Höfen</t>
  </si>
  <si>
    <t>Niederstocken</t>
  </si>
  <si>
    <t>Oberstocken</t>
  </si>
  <si>
    <t>Guttannen</t>
  </si>
  <si>
    <t>Hasliberg Hohfluh</t>
  </si>
  <si>
    <t>Hasliberg</t>
  </si>
  <si>
    <t>Hasliberg Wasserwendi</t>
  </si>
  <si>
    <t>Hasliberg Goldern</t>
  </si>
  <si>
    <t>Hasliberg Reuti</t>
  </si>
  <si>
    <t>Innertkirchen</t>
  </si>
  <si>
    <t>Gadmen</t>
  </si>
  <si>
    <t>Unterbach BE</t>
  </si>
  <si>
    <t>Meiringen</t>
  </si>
  <si>
    <t>Brünig</t>
  </si>
  <si>
    <t>Rosenlaui</t>
  </si>
  <si>
    <t>Schattenhalb</t>
  </si>
  <si>
    <t>Boltigen</t>
  </si>
  <si>
    <t>Lenk im Simmental</t>
  </si>
  <si>
    <t>Lenk</t>
  </si>
  <si>
    <t>St. Stephan</t>
  </si>
  <si>
    <t>Matten (St. Stephan)</t>
  </si>
  <si>
    <t>Zweisimmen</t>
  </si>
  <si>
    <t>Blankenburg</t>
  </si>
  <si>
    <t>Oeschseite</t>
  </si>
  <si>
    <t>Feutersoey</t>
  </si>
  <si>
    <t>Gsteig</t>
  </si>
  <si>
    <t>Gsteig b. Gstaad</t>
  </si>
  <si>
    <t>Lauenen b. Gstaad</t>
  </si>
  <si>
    <t>Lauenen</t>
  </si>
  <si>
    <t>Abländschen</t>
  </si>
  <si>
    <t>Saanen</t>
  </si>
  <si>
    <t>Saanenmöser</t>
  </si>
  <si>
    <t>Schönried</t>
  </si>
  <si>
    <t>Gstaad</t>
  </si>
  <si>
    <t>Turbach</t>
  </si>
  <si>
    <t>Grund b. Gstaad</t>
  </si>
  <si>
    <t>Sangernboden</t>
  </si>
  <si>
    <t>Guggisberg</t>
  </si>
  <si>
    <t>Riffenmatt</t>
  </si>
  <si>
    <t>Riedstätt</t>
  </si>
  <si>
    <t>Rüschegg Gambach</t>
  </si>
  <si>
    <t>Rüschegg</t>
  </si>
  <si>
    <t>Rüschegg Heubach</t>
  </si>
  <si>
    <t>Lanzenhäusern</t>
  </si>
  <si>
    <t>Schwarzenburg</t>
  </si>
  <si>
    <t>Mamishaus</t>
  </si>
  <si>
    <t>Milken</t>
  </si>
  <si>
    <t>Albligen</t>
  </si>
  <si>
    <t>Belp</t>
  </si>
  <si>
    <t>Belpberg</t>
  </si>
  <si>
    <t>Burgistein</t>
  </si>
  <si>
    <t>Gerzensee</t>
  </si>
  <si>
    <t>Gurzelen</t>
  </si>
  <si>
    <t>Jaberg</t>
  </si>
  <si>
    <t>Kaufdorf</t>
  </si>
  <si>
    <t>Kehrsatz</t>
  </si>
  <si>
    <t>Kirchdorf BE</t>
  </si>
  <si>
    <t>Kirchdorf (BE)</t>
  </si>
  <si>
    <t>Mühledorf BE</t>
  </si>
  <si>
    <t>Noflen BE</t>
  </si>
  <si>
    <t>Gelterfingen</t>
  </si>
  <si>
    <t>Niedermuhlern</t>
  </si>
  <si>
    <t>Rüti b. Riggisberg</t>
  </si>
  <si>
    <t>Riggisberg</t>
  </si>
  <si>
    <t>Rümligen</t>
  </si>
  <si>
    <t>Rüeggisberg</t>
  </si>
  <si>
    <t>Oberbütschel</t>
  </si>
  <si>
    <t>Hinterfultigen</t>
  </si>
  <si>
    <t>Helgisried-Rohrbach</t>
  </si>
  <si>
    <t>Seftigen</t>
  </si>
  <si>
    <t>Toffen</t>
  </si>
  <si>
    <t>Uttigen</t>
  </si>
  <si>
    <t>Wattenwil</t>
  </si>
  <si>
    <t>Zimmerwald</t>
  </si>
  <si>
    <t>Wald (BE)</t>
  </si>
  <si>
    <t>Englisberg</t>
  </si>
  <si>
    <t>Mühlethurnen</t>
  </si>
  <si>
    <t>Thurnen</t>
  </si>
  <si>
    <t>Lohnstorf</t>
  </si>
  <si>
    <t>Kirchenthurnen</t>
  </si>
  <si>
    <t>Aeschau</t>
  </si>
  <si>
    <t>Eggiwil</t>
  </si>
  <si>
    <t>Langnau im Emmental</t>
  </si>
  <si>
    <t>Oberfrittenbach</t>
  </si>
  <si>
    <t>Bärau</t>
  </si>
  <si>
    <t>Gohl</t>
  </si>
  <si>
    <t>Lauperswil</t>
  </si>
  <si>
    <t>Emmenmatt</t>
  </si>
  <si>
    <t>Röthenbach im Emmental</t>
  </si>
  <si>
    <t>Schwanden im Emmental</t>
  </si>
  <si>
    <t>Rüderswil</t>
  </si>
  <si>
    <t>Zollbrück</t>
  </si>
  <si>
    <t>Schangnau</t>
  </si>
  <si>
    <t>Signau</t>
  </si>
  <si>
    <t>Schüpbach</t>
  </si>
  <si>
    <t>Trub</t>
  </si>
  <si>
    <t>Fankhaus (Trub)</t>
  </si>
  <si>
    <t>Trubschachen</t>
  </si>
  <si>
    <t>Amsoldingen</t>
  </si>
  <si>
    <t>Blumenstein</t>
  </si>
  <si>
    <t>Heimenschwand</t>
  </si>
  <si>
    <t>Buchholterberg</t>
  </si>
  <si>
    <t>Eriz</t>
  </si>
  <si>
    <t>Fahrni b. Thun</t>
  </si>
  <si>
    <t>Fahrni</t>
  </si>
  <si>
    <t>Heiligenschwendi</t>
  </si>
  <si>
    <t>Heimberg</t>
  </si>
  <si>
    <t>Hünibach</t>
  </si>
  <si>
    <t>Hilterfingen</t>
  </si>
  <si>
    <t>Homberg b. Thun</t>
  </si>
  <si>
    <t>Homberg</t>
  </si>
  <si>
    <t>Horrenbach</t>
  </si>
  <si>
    <t>Horrenbach-Buchen</t>
  </si>
  <si>
    <t>Buchen BE</t>
  </si>
  <si>
    <t>Oberhofen am Thunersee</t>
  </si>
  <si>
    <t>Pohlern</t>
  </si>
  <si>
    <t>Gunten</t>
  </si>
  <si>
    <t>Sigriswil</t>
  </si>
  <si>
    <t>Tschingel ob Gunten</t>
  </si>
  <si>
    <t>Aeschlen ob Gunten</t>
  </si>
  <si>
    <t>Ringoldswil</t>
  </si>
  <si>
    <t>Schwanden (Sigriswil)</t>
  </si>
  <si>
    <t>Merligen</t>
  </si>
  <si>
    <t>Steffisburg</t>
  </si>
  <si>
    <t>Schwendibach</t>
  </si>
  <si>
    <t>Teuffenthal b. Thun</t>
  </si>
  <si>
    <t>Teuffenthal (BE)</t>
  </si>
  <si>
    <t>Thierachern</t>
  </si>
  <si>
    <t>Thun</t>
  </si>
  <si>
    <t>Goldiwil (Thun)</t>
  </si>
  <si>
    <t>Gwatt (Thun)</t>
  </si>
  <si>
    <t>Uebeschi</t>
  </si>
  <si>
    <t>Uetendorf</t>
  </si>
  <si>
    <t>Unterlangenegg</t>
  </si>
  <si>
    <t>Schwarzenegg</t>
  </si>
  <si>
    <t>Süderen</t>
  </si>
  <si>
    <t>Wachseldorn</t>
  </si>
  <si>
    <t>Zwieselberg</t>
  </si>
  <si>
    <t>Längenbühl</t>
  </si>
  <si>
    <t>Forst-Längenbühl</t>
  </si>
  <si>
    <t>Forst b. Längenbühl</t>
  </si>
  <si>
    <t>Affoltern im Emmental</t>
  </si>
  <si>
    <t>Weier im Emmental</t>
  </si>
  <si>
    <t>Häusernmoos im Emmental</t>
  </si>
  <si>
    <t>Dürrenroth</t>
  </si>
  <si>
    <t>Eriswil</t>
  </si>
  <si>
    <t>Huttwil</t>
  </si>
  <si>
    <t>Schwarzenbach (Huttwil)</t>
  </si>
  <si>
    <t>Lützelflüh-Goldbach</t>
  </si>
  <si>
    <t>Lützelflüh</t>
  </si>
  <si>
    <t>Ramsei</t>
  </si>
  <si>
    <t>Ranflüh</t>
  </si>
  <si>
    <t>Grünenmatt</t>
  </si>
  <si>
    <t>Rüegsauschachen</t>
  </si>
  <si>
    <t>Rüegsau</t>
  </si>
  <si>
    <t>Rüegsbach</t>
  </si>
  <si>
    <t>Sumiswald</t>
  </si>
  <si>
    <t>Grünen</t>
  </si>
  <si>
    <t>Wasen im Emmental</t>
  </si>
  <si>
    <t>Heimisbach</t>
  </si>
  <si>
    <t>Trachselwald</t>
  </si>
  <si>
    <t>Schmidigen-Mühleweg</t>
  </si>
  <si>
    <t>Walterswil (BE)</t>
  </si>
  <si>
    <t>Walterswil BE</t>
  </si>
  <si>
    <t>Wyssachen</t>
  </si>
  <si>
    <t>Attiswil</t>
  </si>
  <si>
    <t>Berken</t>
  </si>
  <si>
    <t>Bettenhausen</t>
  </si>
  <si>
    <t>Bollodingen</t>
  </si>
  <si>
    <t>Farnern</t>
  </si>
  <si>
    <t>Graben</t>
  </si>
  <si>
    <t>Wanzwil</t>
  </si>
  <si>
    <t>Heimenhausen</t>
  </si>
  <si>
    <t>Röthenbach Herzogenbuchsee</t>
  </si>
  <si>
    <t>Herzogenbuchsee</t>
  </si>
  <si>
    <t>Oberönz</t>
  </si>
  <si>
    <t>Inkwil</t>
  </si>
  <si>
    <t>Niederbipp</t>
  </si>
  <si>
    <t>Wolfisberg</t>
  </si>
  <si>
    <t>Niederönz</t>
  </si>
  <si>
    <t>Oberbipp</t>
  </si>
  <si>
    <t>Ochlenberg</t>
  </si>
  <si>
    <t>Oschwand</t>
  </si>
  <si>
    <t>Rumisberg</t>
  </si>
  <si>
    <t>Grasswil</t>
  </si>
  <si>
    <t>Seeberg</t>
  </si>
  <si>
    <t>Riedtwil</t>
  </si>
  <si>
    <t>Hermiswil</t>
  </si>
  <si>
    <t>Thörigen</t>
  </si>
  <si>
    <t>Walliswil b. Niederbipp</t>
  </si>
  <si>
    <t>Walliswil bei Niederbipp</t>
  </si>
  <si>
    <t>Walliswil b. Wangen</t>
  </si>
  <si>
    <t>Walliswil bei Wangen</t>
  </si>
  <si>
    <t>Wangen an der Aare</t>
  </si>
  <si>
    <t>Wangenried</t>
  </si>
  <si>
    <t>Wiedlisbach</t>
  </si>
  <si>
    <t>Doppleschwand</t>
  </si>
  <si>
    <t>LU</t>
  </si>
  <si>
    <t>Entlebuch</t>
  </si>
  <si>
    <t>Rengg</t>
  </si>
  <si>
    <t>Finsterwald b. Entlebuch</t>
  </si>
  <si>
    <t>Ebnet</t>
  </si>
  <si>
    <t>Flühli LU</t>
  </si>
  <si>
    <t>Flühli</t>
  </si>
  <si>
    <t>Sörenberg</t>
  </si>
  <si>
    <t>Hasle LU</t>
  </si>
  <si>
    <t>Hasle (LU)</t>
  </si>
  <si>
    <t>Fontannen b. Wolhusen</t>
  </si>
  <si>
    <t>Romoos</t>
  </si>
  <si>
    <t>Bramboden</t>
  </si>
  <si>
    <t>Schüpfheim</t>
  </si>
  <si>
    <t>Schachen LU</t>
  </si>
  <si>
    <t>Werthenstein</t>
  </si>
  <si>
    <t>Escholzmatt</t>
  </si>
  <si>
    <t>Escholzmatt-Marbach</t>
  </si>
  <si>
    <t>Wiggen</t>
  </si>
  <si>
    <t>Marbach LU</t>
  </si>
  <si>
    <t>Aesch LU</t>
  </si>
  <si>
    <t>Aesch (LU)</t>
  </si>
  <si>
    <t>Ballwil</t>
  </si>
  <si>
    <t>Emmenbrücke</t>
  </si>
  <si>
    <t>Emmen</t>
  </si>
  <si>
    <t>Ermensee</t>
  </si>
  <si>
    <t>Eschenbach LU</t>
  </si>
  <si>
    <t>Eschenbach (LU)</t>
  </si>
  <si>
    <t>Gelfingen</t>
  </si>
  <si>
    <t>Hitzkirch</t>
  </si>
  <si>
    <t>Sulz LU</t>
  </si>
  <si>
    <t>Retschwil</t>
  </si>
  <si>
    <t>Altwis</t>
  </si>
  <si>
    <t>Müswangen</t>
  </si>
  <si>
    <t>Hämikon</t>
  </si>
  <si>
    <t>Mosen</t>
  </si>
  <si>
    <t>Hochdorf</t>
  </si>
  <si>
    <t>Urswil</t>
  </si>
  <si>
    <t>Baldegg</t>
  </si>
  <si>
    <t>Hohenrain</t>
  </si>
  <si>
    <t>Kleinwangen</t>
  </si>
  <si>
    <t>Lieli LU</t>
  </si>
  <si>
    <t>Inwil</t>
  </si>
  <si>
    <t>Rain</t>
  </si>
  <si>
    <t>Römerswil LU</t>
  </si>
  <si>
    <t>Römerswil</t>
  </si>
  <si>
    <t>Herlisberg</t>
  </si>
  <si>
    <t>Rothenburg</t>
  </si>
  <si>
    <t>Schongau</t>
  </si>
  <si>
    <t>Adligenswil</t>
  </si>
  <si>
    <t>Buchrain</t>
  </si>
  <si>
    <t>Perlen</t>
  </si>
  <si>
    <t>Dierikon</t>
  </si>
  <si>
    <t>Ebikon</t>
  </si>
  <si>
    <t>Gisikon</t>
  </si>
  <si>
    <t>Greppen</t>
  </si>
  <si>
    <t>Honau</t>
  </si>
  <si>
    <t>St. Niklausen LU</t>
  </si>
  <si>
    <t>Horw</t>
  </si>
  <si>
    <t>Kastanienbaum</t>
  </si>
  <si>
    <t>Kriens</t>
  </si>
  <si>
    <t>Obernau</t>
  </si>
  <si>
    <t>Luzern</t>
  </si>
  <si>
    <t>Malters</t>
  </si>
  <si>
    <t>Meggen</t>
  </si>
  <si>
    <t>Meierskappel</t>
  </si>
  <si>
    <t>Root</t>
  </si>
  <si>
    <t>Root D4</t>
  </si>
  <si>
    <t>Eigenthal</t>
  </si>
  <si>
    <t>Schwarzenberg</t>
  </si>
  <si>
    <t>Schwarzenberg LU</t>
  </si>
  <si>
    <t>Udligenswil</t>
  </si>
  <si>
    <t>Vitznau</t>
  </si>
  <si>
    <t>Weggis</t>
  </si>
  <si>
    <t>Rigi Kaltbad</t>
  </si>
  <si>
    <t>Neudorf</t>
  </si>
  <si>
    <t>Beromünster</t>
  </si>
  <si>
    <t>Schwarzenbach LU</t>
  </si>
  <si>
    <t>Gunzwil</t>
  </si>
  <si>
    <t>Büron</t>
  </si>
  <si>
    <t>Buttisholz</t>
  </si>
  <si>
    <t>Eich</t>
  </si>
  <si>
    <t>Geuensee</t>
  </si>
  <si>
    <t>Grosswangen</t>
  </si>
  <si>
    <t>Hildisrieden</t>
  </si>
  <si>
    <t>St. Erhard</t>
  </si>
  <si>
    <t>Knutwil</t>
  </si>
  <si>
    <t>Kaltbach</t>
  </si>
  <si>
    <t>Mauensee</t>
  </si>
  <si>
    <t>Hellbühl</t>
  </si>
  <si>
    <t>Neuenkirch</t>
  </si>
  <si>
    <t>Sempach Station</t>
  </si>
  <si>
    <t>Nottwil</t>
  </si>
  <si>
    <t>Oberkirch LU</t>
  </si>
  <si>
    <t>Oberkirch</t>
  </si>
  <si>
    <t>Pfeffikon LU</t>
  </si>
  <si>
    <t>Rickenbach (LU)</t>
  </si>
  <si>
    <t>Rickenbach LU</t>
  </si>
  <si>
    <t>Ruswil</t>
  </si>
  <si>
    <t>Sigigen</t>
  </si>
  <si>
    <t>Schenkon</t>
  </si>
  <si>
    <t>Schlierbach</t>
  </si>
  <si>
    <t>Sempach</t>
  </si>
  <si>
    <t>Sursee</t>
  </si>
  <si>
    <t>Triengen</t>
  </si>
  <si>
    <t>Kulmerau</t>
  </si>
  <si>
    <t>Winikon</t>
  </si>
  <si>
    <t>Wilihof</t>
  </si>
  <si>
    <t>Wolhusen</t>
  </si>
  <si>
    <t>Steinhuserberg</t>
  </si>
  <si>
    <t>Alberswil</t>
  </si>
  <si>
    <t>Altbüron</t>
  </si>
  <si>
    <t>Ebersecken</t>
  </si>
  <si>
    <t>Altishofen</t>
  </si>
  <si>
    <t>Buchs LU</t>
  </si>
  <si>
    <t>Dagmersellen</t>
  </si>
  <si>
    <t>Uffikon</t>
  </si>
  <si>
    <t>Egolzwil</t>
  </si>
  <si>
    <t>Kottwil</t>
  </si>
  <si>
    <t>Ettiswil</t>
  </si>
  <si>
    <t>Fischbach LU</t>
  </si>
  <si>
    <t>Fischbach</t>
  </si>
  <si>
    <t>Grossdietwil</t>
  </si>
  <si>
    <t>Hergiswil b. Willisau</t>
  </si>
  <si>
    <t>Hergiswil bei Willisau</t>
  </si>
  <si>
    <t>Hofstatt</t>
  </si>
  <si>
    <t>Luthern</t>
  </si>
  <si>
    <t>Luthern Bad</t>
  </si>
  <si>
    <t>Menznau</t>
  </si>
  <si>
    <t>Geiss</t>
  </si>
  <si>
    <t>Menzberg</t>
  </si>
  <si>
    <t>Nebikon</t>
  </si>
  <si>
    <t>St. Urban</t>
  </si>
  <si>
    <t>Pfaffnau</t>
  </si>
  <si>
    <t>Reiden</t>
  </si>
  <si>
    <t>Reidermoos</t>
  </si>
  <si>
    <t>Mehlsecken</t>
  </si>
  <si>
    <t>Langnau b. Reiden</t>
  </si>
  <si>
    <t>Richenthal</t>
  </si>
  <si>
    <t>Roggliswil</t>
  </si>
  <si>
    <t>Ohmstal</t>
  </si>
  <si>
    <t>Schötz</t>
  </si>
  <si>
    <t>Ufhusen</t>
  </si>
  <si>
    <t>Wauwil</t>
  </si>
  <si>
    <t>Wikon</t>
  </si>
  <si>
    <t>Hintermoos</t>
  </si>
  <si>
    <t>Zell LU</t>
  </si>
  <si>
    <t>Zell (LU)</t>
  </si>
  <si>
    <t>Hüswil</t>
  </si>
  <si>
    <t>Daiwil</t>
  </si>
  <si>
    <t>Willisau</t>
  </si>
  <si>
    <t>Rohrmatt</t>
  </si>
  <si>
    <t>Gettnau</t>
  </si>
  <si>
    <t>Altdorf UR</t>
  </si>
  <si>
    <t>Altdorf (UR)</t>
  </si>
  <si>
    <t>UR</t>
  </si>
  <si>
    <t>Andermatt</t>
  </si>
  <si>
    <t>Attinghausen</t>
  </si>
  <si>
    <t>Bürglen UR</t>
  </si>
  <si>
    <t>Bürglen (UR)</t>
  </si>
  <si>
    <t>Erstfeld</t>
  </si>
  <si>
    <t>Flüelen</t>
  </si>
  <si>
    <t>Göschenen</t>
  </si>
  <si>
    <t>Intschi</t>
  </si>
  <si>
    <t>Gurtnellen</t>
  </si>
  <si>
    <t>Hospental</t>
  </si>
  <si>
    <t>Isenthal</t>
  </si>
  <si>
    <t>Realp</t>
  </si>
  <si>
    <t>Schattdorf</t>
  </si>
  <si>
    <t>Haldi b. Schattdorf</t>
  </si>
  <si>
    <t>Seedorf UR</t>
  </si>
  <si>
    <t>Seedorf (UR)</t>
  </si>
  <si>
    <t>Bauen</t>
  </si>
  <si>
    <t>Seelisberg</t>
  </si>
  <si>
    <t>Rütli</t>
  </si>
  <si>
    <t>Silenen</t>
  </si>
  <si>
    <t>Amsteg</t>
  </si>
  <si>
    <t>Bristen</t>
  </si>
  <si>
    <t>Sisikon</t>
  </si>
  <si>
    <t>Spiringen</t>
  </si>
  <si>
    <t>Urnerboden</t>
  </si>
  <si>
    <t>Unterschächen</t>
  </si>
  <si>
    <t>Wassen UR</t>
  </si>
  <si>
    <t>Wassen</t>
  </si>
  <si>
    <t>Meien</t>
  </si>
  <si>
    <t>Bennau</t>
  </si>
  <si>
    <t>Einsiedeln</t>
  </si>
  <si>
    <t>SZ</t>
  </si>
  <si>
    <t>Trachslau</t>
  </si>
  <si>
    <t>Gross</t>
  </si>
  <si>
    <t>Euthal</t>
  </si>
  <si>
    <t>Willerzell</t>
  </si>
  <si>
    <t>Egg SZ</t>
  </si>
  <si>
    <t>Rigi Scheidegg</t>
  </si>
  <si>
    <t>Gersau</t>
  </si>
  <si>
    <t>Schindellegi</t>
  </si>
  <si>
    <t>Feusisberg</t>
  </si>
  <si>
    <t>Hurden</t>
  </si>
  <si>
    <t>Freienbach</t>
  </si>
  <si>
    <t>Bäch SZ</t>
  </si>
  <si>
    <t>Pfäffikon SZ</t>
  </si>
  <si>
    <t>Wollerau</t>
  </si>
  <si>
    <t>Wilen b. Wollerau</t>
  </si>
  <si>
    <t>Merlischachen</t>
  </si>
  <si>
    <t>Küssnacht (SZ)</t>
  </si>
  <si>
    <t>Küssnacht am Rigi</t>
  </si>
  <si>
    <t>Immensee</t>
  </si>
  <si>
    <t>Altendorf</t>
  </si>
  <si>
    <t>Galgenen</t>
  </si>
  <si>
    <t>Innerthal</t>
  </si>
  <si>
    <t>Lachen SZ</t>
  </si>
  <si>
    <t>Lachen</t>
  </si>
  <si>
    <t>Reichenburg</t>
  </si>
  <si>
    <t>Siebnen</t>
  </si>
  <si>
    <t>Schübelbach</t>
  </si>
  <si>
    <t>Buttikon SZ</t>
  </si>
  <si>
    <t>Tuggen</t>
  </si>
  <si>
    <t>Vorderthal</t>
  </si>
  <si>
    <t>Wangen SZ</t>
  </si>
  <si>
    <t>Wangen (SZ)</t>
  </si>
  <si>
    <t>Alpthal</t>
  </si>
  <si>
    <t>Goldau</t>
  </si>
  <si>
    <t>Arth</t>
  </si>
  <si>
    <t>Rigi Klösterli</t>
  </si>
  <si>
    <t>Rigi Staffel</t>
  </si>
  <si>
    <t>Rigi Kulm</t>
  </si>
  <si>
    <t>Oberarth</t>
  </si>
  <si>
    <t>Illgau</t>
  </si>
  <si>
    <t>Brunnen</t>
  </si>
  <si>
    <t>Ingenbohl</t>
  </si>
  <si>
    <t>Lauerz</t>
  </si>
  <si>
    <t>Stoos SZ</t>
  </si>
  <si>
    <t>Morschach</t>
  </si>
  <si>
    <t>Muotathal</t>
  </si>
  <si>
    <t>Bisisthal</t>
  </si>
  <si>
    <t>Ried (Muotathal)</t>
  </si>
  <si>
    <t>Oberiberg</t>
  </si>
  <si>
    <t>Riemenstalden</t>
  </si>
  <si>
    <t>Rothenthurm</t>
  </si>
  <si>
    <t>Sattel</t>
  </si>
  <si>
    <t>Seewen SZ</t>
  </si>
  <si>
    <t>Schwyz</t>
  </si>
  <si>
    <t>Rickenbach b. Schwyz</t>
  </si>
  <si>
    <t>Ibach</t>
  </si>
  <si>
    <t>Steinen</t>
  </si>
  <si>
    <t>Steinerberg</t>
  </si>
  <si>
    <t>Unteriberg</t>
  </si>
  <si>
    <t>Studen SZ</t>
  </si>
  <si>
    <t>Pilatus Kulm</t>
  </si>
  <si>
    <t>Alpnach</t>
  </si>
  <si>
    <t>OW</t>
  </si>
  <si>
    <t>Alpnachstad</t>
  </si>
  <si>
    <t>Alpnach Dorf</t>
  </si>
  <si>
    <t>Grafenort</t>
  </si>
  <si>
    <t>Engelberg</t>
  </si>
  <si>
    <t>Giswil</t>
  </si>
  <si>
    <t>Kerns</t>
  </si>
  <si>
    <t>St. Niklausen OW</t>
  </si>
  <si>
    <t>Melchtal</t>
  </si>
  <si>
    <t>Melchsee-Frutt</t>
  </si>
  <si>
    <t>Lungern</t>
  </si>
  <si>
    <t>Bürglen OW</t>
  </si>
  <si>
    <t>Sachseln</t>
  </si>
  <si>
    <t>Flüeli-Ranft</t>
  </si>
  <si>
    <t>Kägiswil</t>
  </si>
  <si>
    <t>Sarnen</t>
  </si>
  <si>
    <t>Ramersberg</t>
  </si>
  <si>
    <t>Wilen (Sarnen)</t>
  </si>
  <si>
    <t>Stalden (Sarnen)</t>
  </si>
  <si>
    <t>Beckenried</t>
  </si>
  <si>
    <t>NW</t>
  </si>
  <si>
    <t>Buochs</t>
  </si>
  <si>
    <t>Dallenwil</t>
  </si>
  <si>
    <t>Wiesenberg</t>
  </si>
  <si>
    <t>Wirzweli</t>
  </si>
  <si>
    <t>Emmetten</t>
  </si>
  <si>
    <t>Bürgenstock</t>
  </si>
  <si>
    <t>Ennetbürgen</t>
  </si>
  <si>
    <t>Ennetmoos</t>
  </si>
  <si>
    <t>Hergiswil NW</t>
  </si>
  <si>
    <t>Hergiswil (NW)</t>
  </si>
  <si>
    <t>Oberdorf NW</t>
  </si>
  <si>
    <t>Oberdorf (NW)</t>
  </si>
  <si>
    <t>Büren NW</t>
  </si>
  <si>
    <t>Niederrickenbach</t>
  </si>
  <si>
    <t>Stans</t>
  </si>
  <si>
    <t>Stansstad</t>
  </si>
  <si>
    <t>Obbürgen</t>
  </si>
  <si>
    <t>Fürigen</t>
  </si>
  <si>
    <t>Kehrsiten</t>
  </si>
  <si>
    <t>Wolfenschiessen</t>
  </si>
  <si>
    <t>Oberrickenbach</t>
  </si>
  <si>
    <t>Näfels</t>
  </si>
  <si>
    <t>Glarus Nord</t>
  </si>
  <si>
    <t>GL</t>
  </si>
  <si>
    <t>Mollis</t>
  </si>
  <si>
    <t>Filzbach</t>
  </si>
  <si>
    <t>Obstalden</t>
  </si>
  <si>
    <t>Bilten</t>
  </si>
  <si>
    <t>Niederurnen</t>
  </si>
  <si>
    <t>Oberurnen</t>
  </si>
  <si>
    <t>Mühlehorn</t>
  </si>
  <si>
    <t>Mitlödi</t>
  </si>
  <si>
    <t>Glarus Süd</t>
  </si>
  <si>
    <t>Schwanden GL</t>
  </si>
  <si>
    <t>Schwändi b. Schwanden</t>
  </si>
  <si>
    <t>Sool</t>
  </si>
  <si>
    <t>Engi</t>
  </si>
  <si>
    <t>Matt</t>
  </si>
  <si>
    <t>Elm</t>
  </si>
  <si>
    <t>Nidfurn</t>
  </si>
  <si>
    <t>Haslen GL</t>
  </si>
  <si>
    <t>Leuggelbach</t>
  </si>
  <si>
    <t>Luchsingen</t>
  </si>
  <si>
    <t>Hätzingen</t>
  </si>
  <si>
    <t>Diesbach GL</t>
  </si>
  <si>
    <t>Betschwanden</t>
  </si>
  <si>
    <t>Rüti GL</t>
  </si>
  <si>
    <t>Linthal</t>
  </si>
  <si>
    <t>Braunwald</t>
  </si>
  <si>
    <t>Glarus</t>
  </si>
  <si>
    <t>Riedern</t>
  </si>
  <si>
    <t>Klöntal</t>
  </si>
  <si>
    <t>Netstal</t>
  </si>
  <si>
    <t>Ennenda</t>
  </si>
  <si>
    <t>Allenwinden</t>
  </si>
  <si>
    <t>Baar</t>
  </si>
  <si>
    <t>ZG</t>
  </si>
  <si>
    <t>Cham</t>
  </si>
  <si>
    <t>Hagendorn</t>
  </si>
  <si>
    <t>Hünenberg</t>
  </si>
  <si>
    <t>Hünenberg See</t>
  </si>
  <si>
    <t>Menzingen</t>
  </si>
  <si>
    <t>Edlibach</t>
  </si>
  <si>
    <t>Finstersee</t>
  </si>
  <si>
    <t>Sihlbrugg</t>
  </si>
  <si>
    <t>Neuheim</t>
  </si>
  <si>
    <t>Oberägeri</t>
  </si>
  <si>
    <t>Alosen</t>
  </si>
  <si>
    <t>Morgarten</t>
  </si>
  <si>
    <t>Rotkreuz</t>
  </si>
  <si>
    <t>Risch</t>
  </si>
  <si>
    <t>Buonas</t>
  </si>
  <si>
    <t>Holzhäusern ZG</t>
  </si>
  <si>
    <t>Steinhausen</t>
  </si>
  <si>
    <t>Unterägeri</t>
  </si>
  <si>
    <t>Neuägeri</t>
  </si>
  <si>
    <t>Walchwil</t>
  </si>
  <si>
    <t>Zug</t>
  </si>
  <si>
    <t>Zugerberg</t>
  </si>
  <si>
    <t>Oberwil b. Zug</t>
  </si>
  <si>
    <t>Châtillon FR</t>
  </si>
  <si>
    <t>Châtillon (FR)</t>
  </si>
  <si>
    <t>FR</t>
  </si>
  <si>
    <t>Cugy FR</t>
  </si>
  <si>
    <t>Cugy (FR)</t>
  </si>
  <si>
    <t>Vesin</t>
  </si>
  <si>
    <t>Fétigny</t>
  </si>
  <si>
    <t>Gletterens</t>
  </si>
  <si>
    <t>Lully FR</t>
  </si>
  <si>
    <t>Lully (FR)</t>
  </si>
  <si>
    <t>Seiry</t>
  </si>
  <si>
    <t>Bollion</t>
  </si>
  <si>
    <t>Ménières</t>
  </si>
  <si>
    <t>Cousset</t>
  </si>
  <si>
    <t>Montagny (FR)</t>
  </si>
  <si>
    <t>Montagny-les-Monts</t>
  </si>
  <si>
    <t>Mannens</t>
  </si>
  <si>
    <t>Grandsivaz</t>
  </si>
  <si>
    <t>Montagny-la-Ville</t>
  </si>
  <si>
    <t>Nuvilly</t>
  </si>
  <si>
    <t>Prévondavaux</t>
  </si>
  <si>
    <t>St-Aubin FR</t>
  </si>
  <si>
    <t>Saint-Aubin (FR)</t>
  </si>
  <si>
    <t>Les Friques</t>
  </si>
  <si>
    <t>Sévaz</t>
  </si>
  <si>
    <t>Villeneuve FR</t>
  </si>
  <si>
    <t>Surpierre</t>
  </si>
  <si>
    <t>Praratoud</t>
  </si>
  <si>
    <t>Cheiry</t>
  </si>
  <si>
    <t>Chapelle (Broye)</t>
  </si>
  <si>
    <t>Vallon</t>
  </si>
  <si>
    <t>Montet (Broye)</t>
  </si>
  <si>
    <t>Les Montets</t>
  </si>
  <si>
    <t>Frasses</t>
  </si>
  <si>
    <t>Aumont</t>
  </si>
  <si>
    <t>Granges-de-Vesin</t>
  </si>
  <si>
    <t>Delley</t>
  </si>
  <si>
    <t>Delley-Portalban</t>
  </si>
  <si>
    <t>Portalban</t>
  </si>
  <si>
    <t>Dompierre FR</t>
  </si>
  <si>
    <t>Belmont-Broye</t>
  </si>
  <si>
    <t>Domdidier</t>
  </si>
  <si>
    <t>Léchelles</t>
  </si>
  <si>
    <t>Chandon</t>
  </si>
  <si>
    <t>Russy</t>
  </si>
  <si>
    <t>Estavayer-le-Lac</t>
  </si>
  <si>
    <t>Estavayer</t>
  </si>
  <si>
    <t>Font</t>
  </si>
  <si>
    <t>Autavaux</t>
  </si>
  <si>
    <t>Forel FR</t>
  </si>
  <si>
    <t>Montbrelloz</t>
  </si>
  <si>
    <t>Vuissens</t>
  </si>
  <si>
    <t>Murist</t>
  </si>
  <si>
    <t>Bussy FR</t>
  </si>
  <si>
    <t>Morens FR</t>
  </si>
  <si>
    <t>Rueyres-les-Prés</t>
  </si>
  <si>
    <t>Cheyres</t>
  </si>
  <si>
    <t>Cheyres-Châbles</t>
  </si>
  <si>
    <t>Châbles FR</t>
  </si>
  <si>
    <t>Auboranges</t>
  </si>
  <si>
    <t>Billens</t>
  </si>
  <si>
    <t>Billens-Hennens</t>
  </si>
  <si>
    <t>Hennens</t>
  </si>
  <si>
    <t>Chapelle (Glâne)</t>
  </si>
  <si>
    <t>Le Châtelard-près-Romont</t>
  </si>
  <si>
    <t>Le Châtelard</t>
  </si>
  <si>
    <t>Châtonnaye</t>
  </si>
  <si>
    <t>Ecublens FR</t>
  </si>
  <si>
    <t>Ecublens (FR)</t>
  </si>
  <si>
    <t>Grangettes-près-Romont</t>
  </si>
  <si>
    <t>Grangettes</t>
  </si>
  <si>
    <t>Massonnens</t>
  </si>
  <si>
    <t>Berlens</t>
  </si>
  <si>
    <t>Mézières (FR)</t>
  </si>
  <si>
    <t>Mézières FR</t>
  </si>
  <si>
    <t>Montet (Glâne)</t>
  </si>
  <si>
    <t>Romont FR</t>
  </si>
  <si>
    <t>Romont (FR)</t>
  </si>
  <si>
    <t>Promasens</t>
  </si>
  <si>
    <t>Rue</t>
  </si>
  <si>
    <t>Gillarens</t>
  </si>
  <si>
    <t>Blessens</t>
  </si>
  <si>
    <t>Chavannes-les-Forts</t>
  </si>
  <si>
    <t>Siviriez</t>
  </si>
  <si>
    <t>Prez-vers-Siviriez</t>
  </si>
  <si>
    <t>Villaraboud</t>
  </si>
  <si>
    <t>Ursy</t>
  </si>
  <si>
    <t>Bionnens</t>
  </si>
  <si>
    <t>Esmonts</t>
  </si>
  <si>
    <t>Vuarmarens</t>
  </si>
  <si>
    <t>Morlens</t>
  </si>
  <si>
    <t>Vauderens</t>
  </si>
  <si>
    <t>Mossel</t>
  </si>
  <si>
    <t>Villariaz</t>
  </si>
  <si>
    <t>Vuisternens-devant-Romont</t>
  </si>
  <si>
    <t>La Neirigue</t>
  </si>
  <si>
    <t>La Magne</t>
  </si>
  <si>
    <t>Estévenens</t>
  </si>
  <si>
    <t>Sommentier</t>
  </si>
  <si>
    <t>Lieffrens</t>
  </si>
  <si>
    <t>La Joux FR</t>
  </si>
  <si>
    <t>Les Ecasseys</t>
  </si>
  <si>
    <t>Villarsiviriaux</t>
  </si>
  <si>
    <t>Villorsonnens</t>
  </si>
  <si>
    <t>Villargiroud</t>
  </si>
  <si>
    <t>Orsonnens</t>
  </si>
  <si>
    <t>Chavannes-sous-Orsonnens</t>
  </si>
  <si>
    <t>Torny-le-Grand</t>
  </si>
  <si>
    <t>Torny</t>
  </si>
  <si>
    <t>Middes</t>
  </si>
  <si>
    <t>Villaz-St-Pierre</t>
  </si>
  <si>
    <t>Villaz</t>
  </si>
  <si>
    <t>Lussy FR</t>
  </si>
  <si>
    <t>Villarimboud</t>
  </si>
  <si>
    <t>Albeuve</t>
  </si>
  <si>
    <t>Haut-Intyamon</t>
  </si>
  <si>
    <t>Lessoc</t>
  </si>
  <si>
    <t>Les Sciernes-d'Albeuve</t>
  </si>
  <si>
    <t>Neirivue</t>
  </si>
  <si>
    <t>Montbovon</t>
  </si>
  <si>
    <t>Gumefens</t>
  </si>
  <si>
    <t>Pont-en-Ogoz</t>
  </si>
  <si>
    <t>Avry-devant-Pont</t>
  </si>
  <si>
    <t>Le Bry</t>
  </si>
  <si>
    <t>Botterens</t>
  </si>
  <si>
    <t>Villarbeney</t>
  </si>
  <si>
    <t>Broc</t>
  </si>
  <si>
    <t>Bulle</t>
  </si>
  <si>
    <t>La Tour-de-Trême</t>
  </si>
  <si>
    <t>Châtel-sur-Montsalvens</t>
  </si>
  <si>
    <t>Corbières</t>
  </si>
  <si>
    <t>Villarvolard</t>
  </si>
  <si>
    <t>Crésuz</t>
  </si>
  <si>
    <t>Echarlens</t>
  </si>
  <si>
    <t>Grandvillard</t>
  </si>
  <si>
    <t>Gruyères</t>
  </si>
  <si>
    <t>Pringy</t>
  </si>
  <si>
    <t>Epagny</t>
  </si>
  <si>
    <t>Moléson-sur-Gruyères</t>
  </si>
  <si>
    <t>Hauteville</t>
  </si>
  <si>
    <t>Jaun</t>
  </si>
  <si>
    <t>Im Fang</t>
  </si>
  <si>
    <t>Marsens</t>
  </si>
  <si>
    <t>Vuippens</t>
  </si>
  <si>
    <t>Morlon</t>
  </si>
  <si>
    <t>Le Pâquier-Montbarry</t>
  </si>
  <si>
    <t>Le Pâquier (FR)</t>
  </si>
  <si>
    <t>Pont-la-Ville</t>
  </si>
  <si>
    <t>Riaz</t>
  </si>
  <si>
    <t>La Roche FR</t>
  </si>
  <si>
    <t>La Roche</t>
  </si>
  <si>
    <t>Sâles (Gruyère)</t>
  </si>
  <si>
    <t>Sâles</t>
  </si>
  <si>
    <t>Maules</t>
  </si>
  <si>
    <t>Romanens</t>
  </si>
  <si>
    <t>Treyfayes</t>
  </si>
  <si>
    <t>Rueyres-Treyfayes</t>
  </si>
  <si>
    <t>Sorens</t>
  </si>
  <si>
    <t>Vaulruz</t>
  </si>
  <si>
    <t>Vuadens</t>
  </si>
  <si>
    <t>Estavannens</t>
  </si>
  <si>
    <t>Bas-Intyamon</t>
  </si>
  <si>
    <t>Villars-sous-Mont</t>
  </si>
  <si>
    <t>Enney</t>
  </si>
  <si>
    <t>Charmey (Gruyère)</t>
  </si>
  <si>
    <t>Val-de-Charmey</t>
  </si>
  <si>
    <t>Cerniat FR</t>
  </si>
  <si>
    <t>Autigny</t>
  </si>
  <si>
    <t>Corjolens</t>
  </si>
  <si>
    <t>Avry</t>
  </si>
  <si>
    <t>Avry-sur-Matran</t>
  </si>
  <si>
    <t>Belfaux</t>
  </si>
  <si>
    <t>Autafond</t>
  </si>
  <si>
    <t>Chénens</t>
  </si>
  <si>
    <t>Corminboeuf</t>
  </si>
  <si>
    <t>Chésopelloz</t>
  </si>
  <si>
    <t>Cottens FR</t>
  </si>
  <si>
    <t>Cottens (FR)</t>
  </si>
  <si>
    <t>Ferpicloz</t>
  </si>
  <si>
    <t>Fribourg</t>
  </si>
  <si>
    <t>Bourguillon</t>
  </si>
  <si>
    <t>Givisiez</t>
  </si>
  <si>
    <t>Granges-Paccot</t>
  </si>
  <si>
    <t>Grolley</t>
  </si>
  <si>
    <t>Marly</t>
  </si>
  <si>
    <t>Matran</t>
  </si>
  <si>
    <t>Neyruz FR</t>
  </si>
  <si>
    <t>Neyruz (FR)</t>
  </si>
  <si>
    <t>Pierrafortscha</t>
  </si>
  <si>
    <t>Nierlet-les-Bois</t>
  </si>
  <si>
    <t>Ponthaux</t>
  </si>
  <si>
    <t>Le Mouret</t>
  </si>
  <si>
    <t>Essert FR</t>
  </si>
  <si>
    <t>Montévraz</t>
  </si>
  <si>
    <t>Oberried FR</t>
  </si>
  <si>
    <t>Zénauva</t>
  </si>
  <si>
    <t>Bonnefontaine</t>
  </si>
  <si>
    <t>Treyvaux</t>
  </si>
  <si>
    <t>Villars-sur-Glâne</t>
  </si>
  <si>
    <t>Villarsel-sur-Marly</t>
  </si>
  <si>
    <t>Posieux</t>
  </si>
  <si>
    <t>Hauterive (FR)</t>
  </si>
  <si>
    <t>Ecuvillens</t>
  </si>
  <si>
    <t>Lentigny</t>
  </si>
  <si>
    <t>La Brillaz</t>
  </si>
  <si>
    <t>Onnens FR</t>
  </si>
  <si>
    <t>Lovens</t>
  </si>
  <si>
    <t>Lossy</t>
  </si>
  <si>
    <t>La Sonnaz</t>
  </si>
  <si>
    <t>La Corbaz</t>
  </si>
  <si>
    <t>Cormagens</t>
  </si>
  <si>
    <t>Formangueires</t>
  </si>
  <si>
    <t>Villarlod</t>
  </si>
  <si>
    <t>Gibloux</t>
  </si>
  <si>
    <t>Rueyres-St-Laurent</t>
  </si>
  <si>
    <t>Estavayer-le-Gibloux</t>
  </si>
  <si>
    <t>Villarsel-le-Gibloux</t>
  </si>
  <si>
    <t>Vuisternens-en-Ogoz</t>
  </si>
  <si>
    <t>Farvagny-le-Grand</t>
  </si>
  <si>
    <t>Farvagny-le-Petit</t>
  </si>
  <si>
    <t>Grenilles</t>
  </si>
  <si>
    <t>Posat</t>
  </si>
  <si>
    <t>Corpataux</t>
  </si>
  <si>
    <t>Magnedens</t>
  </si>
  <si>
    <t>Rossens FR</t>
  </si>
  <si>
    <t>Prez-vers-Noréaz</t>
  </si>
  <si>
    <t>Prez</t>
  </si>
  <si>
    <t>Corserey</t>
  </si>
  <si>
    <t>Noréaz</t>
  </si>
  <si>
    <t>Senèdes</t>
  </si>
  <si>
    <t>Bois-d'Amont</t>
  </si>
  <si>
    <t>Ependes FR</t>
  </si>
  <si>
    <t>Arconciel</t>
  </si>
  <si>
    <t>Courgevaux</t>
  </si>
  <si>
    <t>Villarepos</t>
  </si>
  <si>
    <t>Courtepin</t>
  </si>
  <si>
    <t>Pensier</t>
  </si>
  <si>
    <t>Barberêche</t>
  </si>
  <si>
    <t>Wallenried</t>
  </si>
  <si>
    <t>Courtaman</t>
  </si>
  <si>
    <t>Cressier FR</t>
  </si>
  <si>
    <t>Cressier (FR)</t>
  </si>
  <si>
    <t>Fräschels</t>
  </si>
  <si>
    <t>Greng</t>
  </si>
  <si>
    <t>Cordast</t>
  </si>
  <si>
    <t>Gurmels</t>
  </si>
  <si>
    <t>Guschelmuth</t>
  </si>
  <si>
    <t>Wallenbuch</t>
  </si>
  <si>
    <t>Kleingurmels</t>
  </si>
  <si>
    <t>Liebistorf</t>
  </si>
  <si>
    <t>Kerzers</t>
  </si>
  <si>
    <t>Kleinbösingen</t>
  </si>
  <si>
    <t>Meyriez</t>
  </si>
  <si>
    <t>Misery</t>
  </si>
  <si>
    <t>Misery-Courtion</t>
  </si>
  <si>
    <t>Cormérod</t>
  </si>
  <si>
    <t>Courtion</t>
  </si>
  <si>
    <t>Cournillens</t>
  </si>
  <si>
    <t>Muntelier</t>
  </si>
  <si>
    <t>Clavaleyres</t>
  </si>
  <si>
    <t>Murten</t>
  </si>
  <si>
    <t>Jeuss</t>
  </si>
  <si>
    <t>Salvenach</t>
  </si>
  <si>
    <t>Courlevon</t>
  </si>
  <si>
    <t>Gempenach</t>
  </si>
  <si>
    <t>Büchslen</t>
  </si>
  <si>
    <t>Lurtigen</t>
  </si>
  <si>
    <t>Galmiz</t>
  </si>
  <si>
    <t>Ried b. Kerzers</t>
  </si>
  <si>
    <t>Ried bei Kerzers</t>
  </si>
  <si>
    <t>Agriswil</t>
  </si>
  <si>
    <t>Ulmiz</t>
  </si>
  <si>
    <t>Sugiez</t>
  </si>
  <si>
    <t>Mont-Vully</t>
  </si>
  <si>
    <t>Môtier (Vully)</t>
  </si>
  <si>
    <t>Mur (Vully) FR</t>
  </si>
  <si>
    <t>Praz (Vully)</t>
  </si>
  <si>
    <t>Lugnorre</t>
  </si>
  <si>
    <t>Brünisried</t>
  </si>
  <si>
    <t>Düdingen</t>
  </si>
  <si>
    <t>Giffers</t>
  </si>
  <si>
    <t>Bösingen</t>
  </si>
  <si>
    <t>Heitenried</t>
  </si>
  <si>
    <t>Plaffeien</t>
  </si>
  <si>
    <t>Oberschrot</t>
  </si>
  <si>
    <t>Schwarzsee</t>
  </si>
  <si>
    <t>Zumholz</t>
  </si>
  <si>
    <t>Plasselb</t>
  </si>
  <si>
    <t>Rechthalten</t>
  </si>
  <si>
    <t>St. Silvester</t>
  </si>
  <si>
    <t>St. Ursen</t>
  </si>
  <si>
    <t>Schmitten FR</t>
  </si>
  <si>
    <t>Schmitten (FR)</t>
  </si>
  <si>
    <t>Tafers</t>
  </si>
  <si>
    <t>St. Antoni</t>
  </si>
  <si>
    <t>Alterswil FR</t>
  </si>
  <si>
    <t>Tentlingen</t>
  </si>
  <si>
    <t>Ueberstorf</t>
  </si>
  <si>
    <t>Flamatt</t>
  </si>
  <si>
    <t>Wünnewil-Flamatt</t>
  </si>
  <si>
    <t>Wünnewil</t>
  </si>
  <si>
    <t>Attalens</t>
  </si>
  <si>
    <t>Tatroz</t>
  </si>
  <si>
    <t>Bossonnens</t>
  </si>
  <si>
    <t>Châtel-St-Denis</t>
  </si>
  <si>
    <t>Châtel-Saint-Denis</t>
  </si>
  <si>
    <t>Les Paccots</t>
  </si>
  <si>
    <t>Granges (Veveyse)</t>
  </si>
  <si>
    <t>Remaufens</t>
  </si>
  <si>
    <t>St-Martin FR</t>
  </si>
  <si>
    <t>Saint-Martin (FR)</t>
  </si>
  <si>
    <t>Besencens</t>
  </si>
  <si>
    <t>Fiaugères</t>
  </si>
  <si>
    <t>Semsales</t>
  </si>
  <si>
    <t>Porsel</t>
  </si>
  <si>
    <t>Le Flon</t>
  </si>
  <si>
    <t>Pont (Veveyse)</t>
  </si>
  <si>
    <t>Bouloz</t>
  </si>
  <si>
    <t>Le Crêt-près-Semsales</t>
  </si>
  <si>
    <t>La Verrerie</t>
  </si>
  <si>
    <t>Grattavache</t>
  </si>
  <si>
    <t>Progens</t>
  </si>
  <si>
    <t>Egerkingen</t>
  </si>
  <si>
    <t>SO</t>
  </si>
  <si>
    <t>Härkingen</t>
  </si>
  <si>
    <t>Kestenholz</t>
  </si>
  <si>
    <t>Neuendorf</t>
  </si>
  <si>
    <t>Niederbuchsiten</t>
  </si>
  <si>
    <t>Oberbuchsiten</t>
  </si>
  <si>
    <t>Oensingen</t>
  </si>
  <si>
    <t>Wolfwil</t>
  </si>
  <si>
    <t>Aedermannsdorf</t>
  </si>
  <si>
    <t>Balsthal</t>
  </si>
  <si>
    <t>Herbetswil</t>
  </si>
  <si>
    <t>Holderbank SO</t>
  </si>
  <si>
    <t>Holderbank (SO)</t>
  </si>
  <si>
    <t>Laupersdorf</t>
  </si>
  <si>
    <t>Matzendorf</t>
  </si>
  <si>
    <t>Mümliswil</t>
  </si>
  <si>
    <t>Mümliswil-Ramiswil</t>
  </si>
  <si>
    <t>Ramiswil</t>
  </si>
  <si>
    <t>Welschenrohr</t>
  </si>
  <si>
    <t>Welschenrohr-Gänsbrunnen</t>
  </si>
  <si>
    <t>Gänsbrunnen</t>
  </si>
  <si>
    <t>Biezwil</t>
  </si>
  <si>
    <t>Lüterkofen</t>
  </si>
  <si>
    <t>Lüterkofen-Ichertswil</t>
  </si>
  <si>
    <t>Ichertswil</t>
  </si>
  <si>
    <t>Lüterswil</t>
  </si>
  <si>
    <t>Lüterswil-Gächliwil</t>
  </si>
  <si>
    <t>Gächliwil</t>
  </si>
  <si>
    <t>Messen</t>
  </si>
  <si>
    <t>Balm b. Messen</t>
  </si>
  <si>
    <t>Brunnenthal</t>
  </si>
  <si>
    <t>Oberramsern</t>
  </si>
  <si>
    <t>Schnottwil</t>
  </si>
  <si>
    <t>Unterramsern</t>
  </si>
  <si>
    <t>Nennigkofen</t>
  </si>
  <si>
    <t>Lüsslingen-Nennigkofen</t>
  </si>
  <si>
    <t>Lüsslingen</t>
  </si>
  <si>
    <t>Tscheppach</t>
  </si>
  <si>
    <t>Buchegg</t>
  </si>
  <si>
    <t>Hessigkofen</t>
  </si>
  <si>
    <t>Bibern SO</t>
  </si>
  <si>
    <t>Gossliwil</t>
  </si>
  <si>
    <t>Küttigkofen</t>
  </si>
  <si>
    <t>Brügglen</t>
  </si>
  <si>
    <t>Mühledorf SO</t>
  </si>
  <si>
    <t>Aetigkofen</t>
  </si>
  <si>
    <t>Kyburg-Buchegg</t>
  </si>
  <si>
    <t>Aetingen</t>
  </si>
  <si>
    <t>Brittern</t>
  </si>
  <si>
    <t>Bättwil</t>
  </si>
  <si>
    <t>Büren SO</t>
  </si>
  <si>
    <t>Büren (SO)</t>
  </si>
  <si>
    <t>Dornach</t>
  </si>
  <si>
    <t>Gempen</t>
  </si>
  <si>
    <t>Hochwald</t>
  </si>
  <si>
    <t>Flüh</t>
  </si>
  <si>
    <t>Hofstetten-Flüh</t>
  </si>
  <si>
    <t>Hofstetten SO</t>
  </si>
  <si>
    <t>Mariastein</t>
  </si>
  <si>
    <t>Metzerlen-Mariastein</t>
  </si>
  <si>
    <t>Metzerlen</t>
  </si>
  <si>
    <t>Nuglar</t>
  </si>
  <si>
    <t>Nuglar-St. Pantaleon</t>
  </si>
  <si>
    <t>St. Pantaleon</t>
  </si>
  <si>
    <t>Rodersdorf</t>
  </si>
  <si>
    <t>Seewen SO</t>
  </si>
  <si>
    <t>Seewen</t>
  </si>
  <si>
    <t>Witterswil</t>
  </si>
  <si>
    <t>Hauenstein</t>
  </si>
  <si>
    <t>Hauenstein-Ifenthal</t>
  </si>
  <si>
    <t>Kienberg</t>
  </si>
  <si>
    <t>Lostorf</t>
  </si>
  <si>
    <t>Niedergösgen</t>
  </si>
  <si>
    <t>Obergösgen</t>
  </si>
  <si>
    <t>Stüsslingen</t>
  </si>
  <si>
    <t>Rohr b. Olten</t>
  </si>
  <si>
    <t>Trimbach</t>
  </si>
  <si>
    <t>Winznau</t>
  </si>
  <si>
    <t>Wisen SO</t>
  </si>
  <si>
    <t>Wisen (SO)</t>
  </si>
  <si>
    <t>Erlinsbach SO</t>
  </si>
  <si>
    <t>Erlinsbach (SO)</t>
  </si>
  <si>
    <t>Aeschi SO</t>
  </si>
  <si>
    <t>Aeschi (SO)</t>
  </si>
  <si>
    <t>Burgäschi</t>
  </si>
  <si>
    <t>Steinhof SO</t>
  </si>
  <si>
    <t>Biberist</t>
  </si>
  <si>
    <t>Bolken</t>
  </si>
  <si>
    <t>Deitingen</t>
  </si>
  <si>
    <t>Derendingen</t>
  </si>
  <si>
    <t>Etziken</t>
  </si>
  <si>
    <t>Gerlafingen</t>
  </si>
  <si>
    <t>Halten</t>
  </si>
  <si>
    <t>Horriwil</t>
  </si>
  <si>
    <t>Hüniken</t>
  </si>
  <si>
    <t>Kriegstetten</t>
  </si>
  <si>
    <t>Lohn-Ammannsegg</t>
  </si>
  <si>
    <t>Luterbach</t>
  </si>
  <si>
    <t>Obergerlafingen</t>
  </si>
  <si>
    <t>Oekingen</t>
  </si>
  <si>
    <t>Recherswil</t>
  </si>
  <si>
    <t>Subingen</t>
  </si>
  <si>
    <t>Zuchwil</t>
  </si>
  <si>
    <t>Hersiwil</t>
  </si>
  <si>
    <t>Drei Höfe</t>
  </si>
  <si>
    <t>Heinrichswil</t>
  </si>
  <si>
    <t>Winistorf</t>
  </si>
  <si>
    <t>Balmberg</t>
  </si>
  <si>
    <t>Balm bei Günsberg</t>
  </si>
  <si>
    <t>Oberbalmberg</t>
  </si>
  <si>
    <t>Balm b. Günsberg</t>
  </si>
  <si>
    <t>Bellach</t>
  </si>
  <si>
    <t>Bettlach</t>
  </si>
  <si>
    <t>Feldbrunnen</t>
  </si>
  <si>
    <t>Feldbrunnen-St. Niklaus</t>
  </si>
  <si>
    <t>Flumenthal</t>
  </si>
  <si>
    <t>Grenchen</t>
  </si>
  <si>
    <t>Günsberg</t>
  </si>
  <si>
    <t>Hubersdorf</t>
  </si>
  <si>
    <t>Kammersrohr</t>
  </si>
  <si>
    <t>Langendorf</t>
  </si>
  <si>
    <t>Lommiswil</t>
  </si>
  <si>
    <t>Oberdorf SO</t>
  </si>
  <si>
    <t>Oberdorf (SO)</t>
  </si>
  <si>
    <t>Weissenstein b. Solothurn</t>
  </si>
  <si>
    <t>Niederwil SO</t>
  </si>
  <si>
    <t>Riedholz</t>
  </si>
  <si>
    <t>Rüttenen</t>
  </si>
  <si>
    <t>Selzach</t>
  </si>
  <si>
    <t>Boningen</t>
  </si>
  <si>
    <t>Däniken SO</t>
  </si>
  <si>
    <t>Däniken</t>
  </si>
  <si>
    <t>Dulliken</t>
  </si>
  <si>
    <t>Wöschnau</t>
  </si>
  <si>
    <t>Eppenberg-Wöschnau</t>
  </si>
  <si>
    <t>Eppenberg</t>
  </si>
  <si>
    <t>Fulenbach</t>
  </si>
  <si>
    <t>Gretzenbach</t>
  </si>
  <si>
    <t>Gunzgen</t>
  </si>
  <si>
    <t>Hägendorf</t>
  </si>
  <si>
    <t>Allerheiligenberg</t>
  </si>
  <si>
    <t>Kappel SO</t>
  </si>
  <si>
    <t>Kappel (SO)</t>
  </si>
  <si>
    <t>Olten</t>
  </si>
  <si>
    <t>Rickenbach SO</t>
  </si>
  <si>
    <t>Rickenbach (SO)</t>
  </si>
  <si>
    <t>Schönenwerd</t>
  </si>
  <si>
    <t>Starrkirch-Wil</t>
  </si>
  <si>
    <t>Walterswil SO</t>
  </si>
  <si>
    <t>Walterswil (SO)</t>
  </si>
  <si>
    <t>Wangen b. Olten</t>
  </si>
  <si>
    <t>Wangen bei Olten</t>
  </si>
  <si>
    <t>Solothurn</t>
  </si>
  <si>
    <t>Bärschwil</t>
  </si>
  <si>
    <t>Beinwil SO</t>
  </si>
  <si>
    <t>Beinwil (SO)</t>
  </si>
  <si>
    <t>Breitenbach</t>
  </si>
  <si>
    <t>Büsserach</t>
  </si>
  <si>
    <t>Erschwil</t>
  </si>
  <si>
    <t>Fehren</t>
  </si>
  <si>
    <t>Grindel</t>
  </si>
  <si>
    <t>Himmelried</t>
  </si>
  <si>
    <t>Kleinlützel</t>
  </si>
  <si>
    <t>Meltingen</t>
  </si>
  <si>
    <t>Nunningen</t>
  </si>
  <si>
    <t>Zullwil</t>
  </si>
  <si>
    <t>Basel</t>
  </si>
  <si>
    <t>Bettingen</t>
  </si>
  <si>
    <t>Riehen</t>
  </si>
  <si>
    <t>Aesch BL</t>
  </si>
  <si>
    <t>Aesch (BL)</t>
  </si>
  <si>
    <t>BL</t>
  </si>
  <si>
    <t>Allschwil</t>
  </si>
  <si>
    <t>Arlesheim</t>
  </si>
  <si>
    <t>Biel-Benken BL</t>
  </si>
  <si>
    <t>Biel-Benken</t>
  </si>
  <si>
    <t>Bruderholz</t>
  </si>
  <si>
    <t>Binningen</t>
  </si>
  <si>
    <t>Birsfelden</t>
  </si>
  <si>
    <t>Bottmingen</t>
  </si>
  <si>
    <t>Ettingen</t>
  </si>
  <si>
    <t>Münchenstein</t>
  </si>
  <si>
    <t>Muttenz</t>
  </si>
  <si>
    <t>Oberwil BL</t>
  </si>
  <si>
    <t>Oberwil (BL)</t>
  </si>
  <si>
    <t>Pfeffingen</t>
  </si>
  <si>
    <t>Reinach BL</t>
  </si>
  <si>
    <t>Reinach (BL)</t>
  </si>
  <si>
    <t>Schönenbuch</t>
  </si>
  <si>
    <t>Therwil</t>
  </si>
  <si>
    <t>Blauen</t>
  </si>
  <si>
    <t>Brislach</t>
  </si>
  <si>
    <t>Burg im Leimental</t>
  </si>
  <si>
    <t>Dittingen</t>
  </si>
  <si>
    <t>Duggingen</t>
  </si>
  <si>
    <t>Grellingen</t>
  </si>
  <si>
    <t>Laufen</t>
  </si>
  <si>
    <t>Liesberg</t>
  </si>
  <si>
    <t>Liesberg Dorf</t>
  </si>
  <si>
    <t>Nenzlingen</t>
  </si>
  <si>
    <t>Roggenburg</t>
  </si>
  <si>
    <t>Röschenz</t>
  </si>
  <si>
    <t>Wahlen b. Laufen</t>
  </si>
  <si>
    <t>Wahlen</t>
  </si>
  <si>
    <t>Zwingen</t>
  </si>
  <si>
    <t>Arisdorf</t>
  </si>
  <si>
    <t>Augst BL</t>
  </si>
  <si>
    <t>Augst</t>
  </si>
  <si>
    <t>Bubendorf</t>
  </si>
  <si>
    <t>Frenkendorf</t>
  </si>
  <si>
    <t>Füllinsdorf</t>
  </si>
  <si>
    <t>Giebenach</t>
  </si>
  <si>
    <t>Hersberg</t>
  </si>
  <si>
    <t>Lausen</t>
  </si>
  <si>
    <t>Liestal</t>
  </si>
  <si>
    <t>Lupsingen</t>
  </si>
  <si>
    <t>Pratteln</t>
  </si>
  <si>
    <t>Ramlinsburg</t>
  </si>
  <si>
    <t>Seltisberg</t>
  </si>
  <si>
    <t>Ziefen</t>
  </si>
  <si>
    <t>Anwil</t>
  </si>
  <si>
    <t>Böckten</t>
  </si>
  <si>
    <t>Buckten</t>
  </si>
  <si>
    <t>Buus</t>
  </si>
  <si>
    <t>Diepflingen</t>
  </si>
  <si>
    <t>Gelterkinden</t>
  </si>
  <si>
    <t>Häfelfingen</t>
  </si>
  <si>
    <t>Hemmiken</t>
  </si>
  <si>
    <t>Itingen</t>
  </si>
  <si>
    <t>Känerkinden</t>
  </si>
  <si>
    <t>Kilchberg BL</t>
  </si>
  <si>
    <t>Kilchberg (BL)</t>
  </si>
  <si>
    <t>Läufelfingen</t>
  </si>
  <si>
    <t>Maisprach</t>
  </si>
  <si>
    <t>Nusshof</t>
  </si>
  <si>
    <t>Oltingen</t>
  </si>
  <si>
    <t>Ormalingen</t>
  </si>
  <si>
    <t>Rickenbach BL</t>
  </si>
  <si>
    <t>Rickenbach (BL)</t>
  </si>
  <si>
    <t>Rothenfluh</t>
  </si>
  <si>
    <t>Rümlingen</t>
  </si>
  <si>
    <t>Rünenberg</t>
  </si>
  <si>
    <t>Sissach</t>
  </si>
  <si>
    <t>Tecknau</t>
  </si>
  <si>
    <t>Tenniken</t>
  </si>
  <si>
    <t>Thürnen</t>
  </si>
  <si>
    <t>Wenslingen</t>
  </si>
  <si>
    <t>Wintersingen</t>
  </si>
  <si>
    <t>Wittinsburg</t>
  </si>
  <si>
    <t>Zeglingen</t>
  </si>
  <si>
    <t>Zunzgen</t>
  </si>
  <si>
    <t>Arboldswil</t>
  </si>
  <si>
    <t>Bennwil</t>
  </si>
  <si>
    <t>Bretzwil</t>
  </si>
  <si>
    <t>Diegten</t>
  </si>
  <si>
    <t>Eptingen</t>
  </si>
  <si>
    <t>Hölstein</t>
  </si>
  <si>
    <t>Lampenberg</t>
  </si>
  <si>
    <t>Langenbruck</t>
  </si>
  <si>
    <t>Lauwil</t>
  </si>
  <si>
    <t>Liedertswil</t>
  </si>
  <si>
    <t>Niederdorf</t>
  </si>
  <si>
    <t>Oberdorf BL</t>
  </si>
  <si>
    <t>Oberdorf (BL)</t>
  </si>
  <si>
    <t>Reigoldswil</t>
  </si>
  <si>
    <t>Titterten</t>
  </si>
  <si>
    <t>Waldenburg</t>
  </si>
  <si>
    <t>Gächlingen</t>
  </si>
  <si>
    <t>SH</t>
  </si>
  <si>
    <t>Löhningen</t>
  </si>
  <si>
    <t>Neunkirch</t>
  </si>
  <si>
    <t>Büttenhardt</t>
  </si>
  <si>
    <t>Dörflingen</t>
  </si>
  <si>
    <t>Lohn SH</t>
  </si>
  <si>
    <t>Lohn (SH)</t>
  </si>
  <si>
    <t>Stetten SH</t>
  </si>
  <si>
    <t>Stetten (SH)</t>
  </si>
  <si>
    <t>Opfertshofen SH</t>
  </si>
  <si>
    <t>Thayngen</t>
  </si>
  <si>
    <t>Barzheim</t>
  </si>
  <si>
    <t>Bibern SH</t>
  </si>
  <si>
    <t>Hofen SH</t>
  </si>
  <si>
    <t>Altdorf SH</t>
  </si>
  <si>
    <t>Bargen SH</t>
  </si>
  <si>
    <t>Bargen (SH)</t>
  </si>
  <si>
    <t>Beringen</t>
  </si>
  <si>
    <t>Guntmadingen</t>
  </si>
  <si>
    <t>Buchberg</t>
  </si>
  <si>
    <t>Merishausen</t>
  </si>
  <si>
    <t>Neuhausen am Rheinfall</t>
  </si>
  <si>
    <t>Rüdlingen</t>
  </si>
  <si>
    <t>Schaffhausen</t>
  </si>
  <si>
    <t>Hemmental</t>
  </si>
  <si>
    <t>Beggingen</t>
  </si>
  <si>
    <t>Schleitheim</t>
  </si>
  <si>
    <t>Siblingen</t>
  </si>
  <si>
    <t>Buch SH</t>
  </si>
  <si>
    <t>Buch (SH)</t>
  </si>
  <si>
    <t>Hemishofen</t>
  </si>
  <si>
    <t>Ramsen</t>
  </si>
  <si>
    <t>Stein am Rhein</t>
  </si>
  <si>
    <t>Hallau</t>
  </si>
  <si>
    <t>Oberhallau</t>
  </si>
  <si>
    <t>Trasadingen</t>
  </si>
  <si>
    <t>Wilchingen</t>
  </si>
  <si>
    <t>Osterfingen</t>
  </si>
  <si>
    <t>Herisau</t>
  </si>
  <si>
    <t>AR</t>
  </si>
  <si>
    <t>Schachen b. Herisau</t>
  </si>
  <si>
    <t>Hundwil</t>
  </si>
  <si>
    <t>Schönengrund</t>
  </si>
  <si>
    <t>Schwellbrunn</t>
  </si>
  <si>
    <t>Stein AR</t>
  </si>
  <si>
    <t>Stein (AR)</t>
  </si>
  <si>
    <t>Urnäsch</t>
  </si>
  <si>
    <t>Waldstatt</t>
  </si>
  <si>
    <t>Bühler</t>
  </si>
  <si>
    <t>Gais</t>
  </si>
  <si>
    <t>Speicherschwendi</t>
  </si>
  <si>
    <t>Speicher</t>
  </si>
  <si>
    <t>Niederteufen</t>
  </si>
  <si>
    <t>Teufen (AR)</t>
  </si>
  <si>
    <t>Teufen AR</t>
  </si>
  <si>
    <t>Lustmühle</t>
  </si>
  <si>
    <t>Trogen</t>
  </si>
  <si>
    <t>Grub AR</t>
  </si>
  <si>
    <t>Grub (AR)</t>
  </si>
  <si>
    <t>Heiden</t>
  </si>
  <si>
    <t>Wienacht-Tobel</t>
  </si>
  <si>
    <t>Lutzenberg</t>
  </si>
  <si>
    <t>Rehetobel</t>
  </si>
  <si>
    <t>Reute AR</t>
  </si>
  <si>
    <t>Reute (AR)</t>
  </si>
  <si>
    <t>Schachen b. Reute</t>
  </si>
  <si>
    <t>Wald AR</t>
  </si>
  <si>
    <t>Wald (AR)</t>
  </si>
  <si>
    <t>Walzenhausen</t>
  </si>
  <si>
    <t>Wolfhalden</t>
  </si>
  <si>
    <t>Appenzell</t>
  </si>
  <si>
    <t>AI</t>
  </si>
  <si>
    <t>Appenzell Meistersrüte</t>
  </si>
  <si>
    <t>Gonten</t>
  </si>
  <si>
    <t>Gontenbad</t>
  </si>
  <si>
    <t>Jakobsbad</t>
  </si>
  <si>
    <t>Appenzell Enggenhütten</t>
  </si>
  <si>
    <t>Schlatt-Haslen</t>
  </si>
  <si>
    <t>Appenzell Schlatt</t>
  </si>
  <si>
    <t>Haslen AI</t>
  </si>
  <si>
    <t>Oberegg</t>
  </si>
  <si>
    <t>Büriswilen</t>
  </si>
  <si>
    <t>Appenzell Eggerstanden</t>
  </si>
  <si>
    <t>Schwende-Rüte</t>
  </si>
  <si>
    <t>Appenzell Steinegg</t>
  </si>
  <si>
    <t>Weissbad</t>
  </si>
  <si>
    <t>Schwende</t>
  </si>
  <si>
    <t>Wasserauen</t>
  </si>
  <si>
    <t>Brülisau</t>
  </si>
  <si>
    <t>Lömmenschwil</t>
  </si>
  <si>
    <t>Häggenschwil</t>
  </si>
  <si>
    <t>SG</t>
  </si>
  <si>
    <t>Muolen</t>
  </si>
  <si>
    <t>St. Gallen</t>
  </si>
  <si>
    <t>Wittenbach</t>
  </si>
  <si>
    <t>Berg SG</t>
  </si>
  <si>
    <t>Berg (SG)</t>
  </si>
  <si>
    <t>Eggersriet</t>
  </si>
  <si>
    <t>Grub SG</t>
  </si>
  <si>
    <t>Goldach</t>
  </si>
  <si>
    <t>Mörschwil</t>
  </si>
  <si>
    <t>Rorschach</t>
  </si>
  <si>
    <t>Rorschacherberg</t>
  </si>
  <si>
    <t>Steinach</t>
  </si>
  <si>
    <t>Tübach</t>
  </si>
  <si>
    <t>Untereggen</t>
  </si>
  <si>
    <t>Au SG</t>
  </si>
  <si>
    <t>Au (SG)</t>
  </si>
  <si>
    <t>Heerbrugg</t>
  </si>
  <si>
    <t>Balgach</t>
  </si>
  <si>
    <t>Berneck</t>
  </si>
  <si>
    <t>Diepoldsau</t>
  </si>
  <si>
    <t>Rheineck</t>
  </si>
  <si>
    <t>St. Margrethen SG</t>
  </si>
  <si>
    <t>St. Margrethen</t>
  </si>
  <si>
    <t>Staad SG</t>
  </si>
  <si>
    <t>Thal</t>
  </si>
  <si>
    <t>Altenrhein</t>
  </si>
  <si>
    <t>Widnau</t>
  </si>
  <si>
    <t>Altstätten SG</t>
  </si>
  <si>
    <t>Altstätten</t>
  </si>
  <si>
    <t>Lüchingen</t>
  </si>
  <si>
    <t>Hinterforst</t>
  </si>
  <si>
    <t>Lienz</t>
  </si>
  <si>
    <t>Eichberg</t>
  </si>
  <si>
    <t>Marbach SG</t>
  </si>
  <si>
    <t>Marbach (SG)</t>
  </si>
  <si>
    <t>Kriessern</t>
  </si>
  <si>
    <t>Oberriet (SG)</t>
  </si>
  <si>
    <t>Montlingen</t>
  </si>
  <si>
    <t>Oberriet SG</t>
  </si>
  <si>
    <t>Rebstein</t>
  </si>
  <si>
    <t>Rüthi (Rheintal)</t>
  </si>
  <si>
    <t>Rüthi (SG)</t>
  </si>
  <si>
    <t>Buchs SG</t>
  </si>
  <si>
    <t>Buchs (SG)</t>
  </si>
  <si>
    <t>Gams</t>
  </si>
  <si>
    <t>Werdenberg</t>
  </si>
  <si>
    <t>Grabs</t>
  </si>
  <si>
    <t>Grabserberg</t>
  </si>
  <si>
    <t>Salez</t>
  </si>
  <si>
    <t>Sennwald</t>
  </si>
  <si>
    <t>Frümsen</t>
  </si>
  <si>
    <t>Sax</t>
  </si>
  <si>
    <t>Haag (Rheintal)</t>
  </si>
  <si>
    <t>Sevelen</t>
  </si>
  <si>
    <t>Weite</t>
  </si>
  <si>
    <t>Wartau</t>
  </si>
  <si>
    <t>Fontnas</t>
  </si>
  <si>
    <t>Trübbach</t>
  </si>
  <si>
    <t>Azmoos</t>
  </si>
  <si>
    <t>Oberschan</t>
  </si>
  <si>
    <t>Malans SG</t>
  </si>
  <si>
    <t>Gretschins</t>
  </si>
  <si>
    <t>Bad Ragaz</t>
  </si>
  <si>
    <t>Flums</t>
  </si>
  <si>
    <t>Flums Hochwiese</t>
  </si>
  <si>
    <t>Flumserberg Saxli</t>
  </si>
  <si>
    <t>Flumserberg Portels</t>
  </si>
  <si>
    <t>Flumserberg Bergheim</t>
  </si>
  <si>
    <t>Flumserberg Tannenheim</t>
  </si>
  <si>
    <t>Flumserberg Tannenbodenalp</t>
  </si>
  <si>
    <t>Schwendi im Weisstannental</t>
  </si>
  <si>
    <t>Mels</t>
  </si>
  <si>
    <t>Weisstannen</t>
  </si>
  <si>
    <t>Mädris-Vermol</t>
  </si>
  <si>
    <t>Heiligkreuz (Mels)</t>
  </si>
  <si>
    <t>Plons</t>
  </si>
  <si>
    <t>Pfäfers</t>
  </si>
  <si>
    <t>St. Margrethenberg</t>
  </si>
  <si>
    <t>Vadura</t>
  </si>
  <si>
    <t>Vättis</t>
  </si>
  <si>
    <t>Valens</t>
  </si>
  <si>
    <t>Vasön</t>
  </si>
  <si>
    <t>Murg</t>
  </si>
  <si>
    <t>Quarten</t>
  </si>
  <si>
    <t>Quinten</t>
  </si>
  <si>
    <t>Unterterzen</t>
  </si>
  <si>
    <t>Oberterzen</t>
  </si>
  <si>
    <t>Mols</t>
  </si>
  <si>
    <t>Sargans</t>
  </si>
  <si>
    <t>Wangs</t>
  </si>
  <si>
    <t>Vilters-Wangs</t>
  </si>
  <si>
    <t>Vilters</t>
  </si>
  <si>
    <t>Walenstadt</t>
  </si>
  <si>
    <t>Walenstadtberg</t>
  </si>
  <si>
    <t>Tscherlach</t>
  </si>
  <si>
    <t>Berschis</t>
  </si>
  <si>
    <t>Amden</t>
  </si>
  <si>
    <t>Benken SG</t>
  </si>
  <si>
    <t>Benken (SG)</t>
  </si>
  <si>
    <t>Kaltbrunn</t>
  </si>
  <si>
    <t>Schänis</t>
  </si>
  <si>
    <t>Rufi</t>
  </si>
  <si>
    <t>Maseltrangen</t>
  </si>
  <si>
    <t>Ziegelbrücke</t>
  </si>
  <si>
    <t>Weesen</t>
  </si>
  <si>
    <t>Schmerikon</t>
  </si>
  <si>
    <t>Uznach</t>
  </si>
  <si>
    <t>Rapperswil SG</t>
  </si>
  <si>
    <t>Rapperswil-Jona</t>
  </si>
  <si>
    <t>Jona</t>
  </si>
  <si>
    <t>Wagen</t>
  </si>
  <si>
    <t>Bollingen</t>
  </si>
  <si>
    <t>Ernetschwil</t>
  </si>
  <si>
    <t>Gommiswald</t>
  </si>
  <si>
    <t>Gebertingen</t>
  </si>
  <si>
    <t>Uetliburg SG</t>
  </si>
  <si>
    <t>Rieden SG</t>
  </si>
  <si>
    <t>Goldingen</t>
  </si>
  <si>
    <t>Eschenbach (SG)</t>
  </si>
  <si>
    <t>Walde SG</t>
  </si>
  <si>
    <t>Neuhaus SG</t>
  </si>
  <si>
    <t>Eschenbach SG</t>
  </si>
  <si>
    <t>Ermenswil</t>
  </si>
  <si>
    <t>St. Gallenkappel</t>
  </si>
  <si>
    <t>Rüeterswil</t>
  </si>
  <si>
    <t>Ebnat-Kappel</t>
  </si>
  <si>
    <t>Alt St. Johann</t>
  </si>
  <si>
    <t>Wildhaus-Alt St. Johann</t>
  </si>
  <si>
    <t>Unterwasser</t>
  </si>
  <si>
    <t>Wildhaus</t>
  </si>
  <si>
    <t>Krummenau</t>
  </si>
  <si>
    <t>Nesslau</t>
  </si>
  <si>
    <t>Ennetbühl</t>
  </si>
  <si>
    <t>Neu St. Johann</t>
  </si>
  <si>
    <t>Stein SG</t>
  </si>
  <si>
    <t>Hemberg</t>
  </si>
  <si>
    <t>Bächli (Hemberg)</t>
  </si>
  <si>
    <t>Lichtensteig</t>
  </si>
  <si>
    <t>Oberhelfenschwil</t>
  </si>
  <si>
    <t>Hoffeld</t>
  </si>
  <si>
    <t>Neckertal</t>
  </si>
  <si>
    <t>Dicken</t>
  </si>
  <si>
    <t>Mogelsberg</t>
  </si>
  <si>
    <t>Ebersol</t>
  </si>
  <si>
    <t>Nassen</t>
  </si>
  <si>
    <t>Brunnadern</t>
  </si>
  <si>
    <t>Necker</t>
  </si>
  <si>
    <t>St. Peterzell</t>
  </si>
  <si>
    <t>Ricken SG</t>
  </si>
  <si>
    <t>Wattwil</t>
  </si>
  <si>
    <t>Krinau</t>
  </si>
  <si>
    <t>Ulisbach</t>
  </si>
  <si>
    <t>Wil SG</t>
  </si>
  <si>
    <t>Kirchberg (SG)</t>
  </si>
  <si>
    <t>Kirchberg SG</t>
  </si>
  <si>
    <t>Dietschwil</t>
  </si>
  <si>
    <t>Gähwil</t>
  </si>
  <si>
    <t>Bazenheid</t>
  </si>
  <si>
    <t>Müselbach</t>
  </si>
  <si>
    <t>Lütisburg Station</t>
  </si>
  <si>
    <t>Lütisburg</t>
  </si>
  <si>
    <t>Unterrindal</t>
  </si>
  <si>
    <t>Mosnang</t>
  </si>
  <si>
    <t>Dreien</t>
  </si>
  <si>
    <t>Mühlrüti</t>
  </si>
  <si>
    <t>Libingen</t>
  </si>
  <si>
    <t>Bütschwil</t>
  </si>
  <si>
    <t>Bütschwil-Ganterschwil</t>
  </si>
  <si>
    <t>Ganterschwil</t>
  </si>
  <si>
    <t>Dietfurt</t>
  </si>
  <si>
    <t>Degersheim</t>
  </si>
  <si>
    <t>Wolfertswil</t>
  </si>
  <si>
    <t>Flawil</t>
  </si>
  <si>
    <t>Egg (Flawil)</t>
  </si>
  <si>
    <t>Jonschwil</t>
  </si>
  <si>
    <t>Rickenbach b. Wil</t>
  </si>
  <si>
    <t>Schwarzenbach SG</t>
  </si>
  <si>
    <t>Oberrindal</t>
  </si>
  <si>
    <t>Niederglatt SG</t>
  </si>
  <si>
    <t>Oberuzwil</t>
  </si>
  <si>
    <t>Bichwil</t>
  </si>
  <si>
    <t>Uzwil</t>
  </si>
  <si>
    <t>Niederuzwil</t>
  </si>
  <si>
    <t>Henau</t>
  </si>
  <si>
    <t>Algetshausen</t>
  </si>
  <si>
    <t>Niederstetten</t>
  </si>
  <si>
    <t>Oberstetten</t>
  </si>
  <si>
    <t>Niederbüren</t>
  </si>
  <si>
    <t>Lenggenwil</t>
  </si>
  <si>
    <t>Niederhelfenschwil</t>
  </si>
  <si>
    <t>Zuckenriet</t>
  </si>
  <si>
    <t>Niederwil SG</t>
  </si>
  <si>
    <t>Oberbüren</t>
  </si>
  <si>
    <t>Sonnental</t>
  </si>
  <si>
    <t>Züberwangen</t>
  </si>
  <si>
    <t>Zuzwil (SG)</t>
  </si>
  <si>
    <t>Zuzwil SG</t>
  </si>
  <si>
    <t>Wil (SG)</t>
  </si>
  <si>
    <t>Rossrüti</t>
  </si>
  <si>
    <t>Bronschhofen</t>
  </si>
  <si>
    <t>Andwil SG</t>
  </si>
  <si>
    <t>Andwil (SG)</t>
  </si>
  <si>
    <t>Abtwil SG</t>
  </si>
  <si>
    <t>Gaiserwald</t>
  </si>
  <si>
    <t>St. Josefen</t>
  </si>
  <si>
    <t>Engelburg</t>
  </si>
  <si>
    <t>Gossau SG</t>
  </si>
  <si>
    <t>Gossau (SG)</t>
  </si>
  <si>
    <t>Arnegg</t>
  </si>
  <si>
    <t>Waldkirch</t>
  </si>
  <si>
    <t>Bernhardzell</t>
  </si>
  <si>
    <t>Valbella</t>
  </si>
  <si>
    <t>Vaz/Obervaz</t>
  </si>
  <si>
    <t>GR</t>
  </si>
  <si>
    <t>Lenzerheide/Lai</t>
  </si>
  <si>
    <t>Tiefencastel</t>
  </si>
  <si>
    <t>Lantsch/Lenz</t>
  </si>
  <si>
    <t>Schmitten (Albula)</t>
  </si>
  <si>
    <t>Schmitten (GR)</t>
  </si>
  <si>
    <t>Brienz/Brinzauls GR</t>
  </si>
  <si>
    <t>Albula/Alvra</t>
  </si>
  <si>
    <t>Alvaschein</t>
  </si>
  <si>
    <t>Mon</t>
  </si>
  <si>
    <t>Stierva</t>
  </si>
  <si>
    <t>Surava</t>
  </si>
  <si>
    <t>Alvaneu Bad</t>
  </si>
  <si>
    <t>Alvaneu Dorf</t>
  </si>
  <si>
    <t>Cunter</t>
  </si>
  <si>
    <t>Surses</t>
  </si>
  <si>
    <t>Tinizong</t>
  </si>
  <si>
    <t>Rona</t>
  </si>
  <si>
    <t>Mulegns</t>
  </si>
  <si>
    <t>Sur</t>
  </si>
  <si>
    <t>Marmorera</t>
  </si>
  <si>
    <t>Bivio</t>
  </si>
  <si>
    <t>Savognin</t>
  </si>
  <si>
    <t>Salouf</t>
  </si>
  <si>
    <t>Riom</t>
  </si>
  <si>
    <t>Parsonz</t>
  </si>
  <si>
    <t>Filisur</t>
  </si>
  <si>
    <t>Bergün Filisur</t>
  </si>
  <si>
    <t>Bergün/Bravuogn</t>
  </si>
  <si>
    <t>Preda</t>
  </si>
  <si>
    <t>Stugl/Stuls</t>
  </si>
  <si>
    <t>Latsch</t>
  </si>
  <si>
    <t>Brusio</t>
  </si>
  <si>
    <t>Campocologno</t>
  </si>
  <si>
    <t>Viano</t>
  </si>
  <si>
    <t>Campascio</t>
  </si>
  <si>
    <t>Ospizio Bernina</t>
  </si>
  <si>
    <t>Poschiavo</t>
  </si>
  <si>
    <t>Alp Grüm</t>
  </si>
  <si>
    <t>S. Carlo (Poschiavo)</t>
  </si>
  <si>
    <t>Sfazù</t>
  </si>
  <si>
    <t>La Rösa</t>
  </si>
  <si>
    <t>Miralago</t>
  </si>
  <si>
    <t>Li Curt</t>
  </si>
  <si>
    <t>Le Prese</t>
  </si>
  <si>
    <t>Falera</t>
  </si>
  <si>
    <t>Laax GR</t>
  </si>
  <si>
    <t>Laax</t>
  </si>
  <si>
    <t>Laax GR 2</t>
  </si>
  <si>
    <t>Sagogn</t>
  </si>
  <si>
    <t>Schluein</t>
  </si>
  <si>
    <t>St. Martin (Lugnez)</t>
  </si>
  <si>
    <t>Vals</t>
  </si>
  <si>
    <t>Peiden</t>
  </si>
  <si>
    <t>Lumnezia</t>
  </si>
  <si>
    <t>Camuns</t>
  </si>
  <si>
    <t>Uors (Lumnezia)</t>
  </si>
  <si>
    <t>Surcasti</t>
  </si>
  <si>
    <t>Tersnaus</t>
  </si>
  <si>
    <t>Cumbel</t>
  </si>
  <si>
    <t>Morissen</t>
  </si>
  <si>
    <t>Vella</t>
  </si>
  <si>
    <t>Degen</t>
  </si>
  <si>
    <t>Vattiz</t>
  </si>
  <si>
    <t>Vignogn</t>
  </si>
  <si>
    <t>Lumbrein</t>
  </si>
  <si>
    <t>Vrin</t>
  </si>
  <si>
    <t>Pitasch</t>
  </si>
  <si>
    <t>Ilanz/Glion</t>
  </si>
  <si>
    <t>Duvin</t>
  </si>
  <si>
    <t>Castrisch</t>
  </si>
  <si>
    <t>Sevgein</t>
  </si>
  <si>
    <t>Riein</t>
  </si>
  <si>
    <t>Ilanz</t>
  </si>
  <si>
    <t>Schnaus</t>
  </si>
  <si>
    <t>Luven</t>
  </si>
  <si>
    <t>Ruschein</t>
  </si>
  <si>
    <t>Ladir</t>
  </si>
  <si>
    <t>Rueun</t>
  </si>
  <si>
    <t>Pigniu</t>
  </si>
  <si>
    <t>Siat</t>
  </si>
  <si>
    <t>Fürstenaubruck</t>
  </si>
  <si>
    <t>Fürstenau</t>
  </si>
  <si>
    <t>Rothenbrunnen</t>
  </si>
  <si>
    <t>Scharans</t>
  </si>
  <si>
    <t>Sils im Domleschg</t>
  </si>
  <si>
    <t>Cazis</t>
  </si>
  <si>
    <t>Summaprada</t>
  </si>
  <si>
    <t>Tartar</t>
  </si>
  <si>
    <t>Sarn</t>
  </si>
  <si>
    <t>Portein</t>
  </si>
  <si>
    <t>Präz</t>
  </si>
  <si>
    <t>Dalin</t>
  </si>
  <si>
    <t>Flerden</t>
  </si>
  <si>
    <t>Masein</t>
  </si>
  <si>
    <t>Thusis</t>
  </si>
  <si>
    <t>Mutten</t>
  </si>
  <si>
    <t>Obermutten</t>
  </si>
  <si>
    <t>Tschappina</t>
  </si>
  <si>
    <t>Urmein</t>
  </si>
  <si>
    <t>Versam</t>
  </si>
  <si>
    <t>Safiental</t>
  </si>
  <si>
    <t>Tenna</t>
  </si>
  <si>
    <t>Safien Platz</t>
  </si>
  <si>
    <t>Thalkirch</t>
  </si>
  <si>
    <t>Valendas</t>
  </si>
  <si>
    <t>Feldis/Veulden</t>
  </si>
  <si>
    <t>Domleschg</t>
  </si>
  <si>
    <t>Trans</t>
  </si>
  <si>
    <t>Rodels</t>
  </si>
  <si>
    <t>Pratval</t>
  </si>
  <si>
    <t>Almens</t>
  </si>
  <si>
    <t>Paspels</t>
  </si>
  <si>
    <t>Tumegl/Tomils</t>
  </si>
  <si>
    <t>Scheid</t>
  </si>
  <si>
    <t>Avers</t>
  </si>
  <si>
    <t>Juf</t>
  </si>
  <si>
    <t>Sufers</t>
  </si>
  <si>
    <t>Andeer</t>
  </si>
  <si>
    <t>Clugin</t>
  </si>
  <si>
    <t>Pignia</t>
  </si>
  <si>
    <t>Rongellen</t>
  </si>
  <si>
    <t>Zillis</t>
  </si>
  <si>
    <t>Zillis-Reischen</t>
  </si>
  <si>
    <t>Ausserferrera</t>
  </si>
  <si>
    <t>Ferrera</t>
  </si>
  <si>
    <t>Innerferrera</t>
  </si>
  <si>
    <t>Splügen</t>
  </si>
  <si>
    <t>Rheinwald</t>
  </si>
  <si>
    <t>Medels im Rheinwald</t>
  </si>
  <si>
    <t>Nufenen</t>
  </si>
  <si>
    <t>Hinterrhein</t>
  </si>
  <si>
    <t>Donat</t>
  </si>
  <si>
    <t>Muntogna da Schons</t>
  </si>
  <si>
    <t>Lohn GR</t>
  </si>
  <si>
    <t>Mathon</t>
  </si>
  <si>
    <t>Wergenstein</t>
  </si>
  <si>
    <t>Bonaduz</t>
  </si>
  <si>
    <t>Domat/Ems</t>
  </si>
  <si>
    <t>Rhäzüns</t>
  </si>
  <si>
    <t>Felsberg</t>
  </si>
  <si>
    <t>Flims Dorf</t>
  </si>
  <si>
    <t>Flims</t>
  </si>
  <si>
    <t>Flims Waldhaus</t>
  </si>
  <si>
    <t>Fidaz</t>
  </si>
  <si>
    <t>Tamins</t>
  </si>
  <si>
    <t>Trin</t>
  </si>
  <si>
    <t>Trin Mulin</t>
  </si>
  <si>
    <t>Brail</t>
  </si>
  <si>
    <t>Zernez</t>
  </si>
  <si>
    <t>Susch</t>
  </si>
  <si>
    <t>Lavin</t>
  </si>
  <si>
    <t>Samnaun-Compatsch</t>
  </si>
  <si>
    <t>Samnaun</t>
  </si>
  <si>
    <t>Samnaun Dorf</t>
  </si>
  <si>
    <t>Guarda</t>
  </si>
  <si>
    <t>Scuol</t>
  </si>
  <si>
    <t>Ardez</t>
  </si>
  <si>
    <t>Ftan</t>
  </si>
  <si>
    <t>Vulpera</t>
  </si>
  <si>
    <t>Tarasp</t>
  </si>
  <si>
    <t>Sent</t>
  </si>
  <si>
    <t>Ramosch</t>
  </si>
  <si>
    <t>Valsot</t>
  </si>
  <si>
    <t>Vnà</t>
  </si>
  <si>
    <t>Strada</t>
  </si>
  <si>
    <t>Tschlin</t>
  </si>
  <si>
    <t>Martina</t>
  </si>
  <si>
    <t>Bever</t>
  </si>
  <si>
    <t>Celerina/Schlarigna</t>
  </si>
  <si>
    <t>Madulain</t>
  </si>
  <si>
    <t>Pontresina</t>
  </si>
  <si>
    <t>La Punt Chamues-ch</t>
  </si>
  <si>
    <t>Samedan</t>
  </si>
  <si>
    <t>St. Moritz</t>
  </si>
  <si>
    <t>S-chanf</t>
  </si>
  <si>
    <t>Cinuos-chel</t>
  </si>
  <si>
    <t>Chapella</t>
  </si>
  <si>
    <t>Sils/Segl Maria</t>
  </si>
  <si>
    <t>Sils im Engadin/Segl</t>
  </si>
  <si>
    <t>Fex</t>
  </si>
  <si>
    <t>Sils/Segl Baselgia</t>
  </si>
  <si>
    <t>Plaun da Lej</t>
  </si>
  <si>
    <t>Champfèr</t>
  </si>
  <si>
    <t>Silvaplana</t>
  </si>
  <si>
    <t>Silvaplana-Surlej</t>
  </si>
  <si>
    <t>Zuoz</t>
  </si>
  <si>
    <t>Maloja</t>
  </si>
  <si>
    <t>Bregaglia</t>
  </si>
  <si>
    <t>Casaccia</t>
  </si>
  <si>
    <t>Vicosoprano</t>
  </si>
  <si>
    <t>Borgonovo</t>
  </si>
  <si>
    <t>Stampa</t>
  </si>
  <si>
    <t>Promontogno</t>
  </si>
  <si>
    <t>Bondo</t>
  </si>
  <si>
    <t>Castasegna</t>
  </si>
  <si>
    <t>Soglio</t>
  </si>
  <si>
    <t>Buseno</t>
  </si>
  <si>
    <t>Castaneda</t>
  </si>
  <si>
    <t>Rossa</t>
  </si>
  <si>
    <t>Augio</t>
  </si>
  <si>
    <t>Sta. Domenica</t>
  </si>
  <si>
    <t>Sta. Maria in Calanca</t>
  </si>
  <si>
    <t>Santa Maria in Calanca</t>
  </si>
  <si>
    <t>Lostallo</t>
  </si>
  <si>
    <t>Mesocco</t>
  </si>
  <si>
    <t>S. Bernardino</t>
  </si>
  <si>
    <t>Soazza</t>
  </si>
  <si>
    <t>Cama</t>
  </si>
  <si>
    <t>Grono</t>
  </si>
  <si>
    <t>Verdabbio</t>
  </si>
  <si>
    <t>Leggia</t>
  </si>
  <si>
    <t>Roveredo GR</t>
  </si>
  <si>
    <t>Roveredo (GR)</t>
  </si>
  <si>
    <t>Laura</t>
  </si>
  <si>
    <t>S. Vittore</t>
  </si>
  <si>
    <t>San Vittore</t>
  </si>
  <si>
    <t>Arvigo</t>
  </si>
  <si>
    <t>Calanca</t>
  </si>
  <si>
    <t>Braggio</t>
  </si>
  <si>
    <t>Selma</t>
  </si>
  <si>
    <t>Cauco</t>
  </si>
  <si>
    <t>Tschierv</t>
  </si>
  <si>
    <t>Val Müstair</t>
  </si>
  <si>
    <t>Fuldera</t>
  </si>
  <si>
    <t>Lü</t>
  </si>
  <si>
    <t>Valchava</t>
  </si>
  <si>
    <t>Sta. Maria Val Müstair</t>
  </si>
  <si>
    <t>Müstair</t>
  </si>
  <si>
    <t>Davos Dorf</t>
  </si>
  <si>
    <t>Davos</t>
  </si>
  <si>
    <t>Davos Wolfgang</t>
  </si>
  <si>
    <t>Davos Platz</t>
  </si>
  <si>
    <t>Davos Clavadel</t>
  </si>
  <si>
    <t>Davos Frauenkirch</t>
  </si>
  <si>
    <t>Davos Glaris</t>
  </si>
  <si>
    <t>Davos Monstein</t>
  </si>
  <si>
    <t>Davos Wiesen</t>
  </si>
  <si>
    <t>Fideris</t>
  </si>
  <si>
    <t>Furna</t>
  </si>
  <si>
    <t>Pragg-Jenaz</t>
  </si>
  <si>
    <t>Jenaz</t>
  </si>
  <si>
    <t>Saas im Prättigau</t>
  </si>
  <si>
    <t>Klosters</t>
  </si>
  <si>
    <t>Serneus</t>
  </si>
  <si>
    <t>Klosters Dorf</t>
  </si>
  <si>
    <t>Conters im Prättigau</t>
  </si>
  <si>
    <t>Küblis</t>
  </si>
  <si>
    <t>Buchen im Prättigau</t>
  </si>
  <si>
    <t>Luzein</t>
  </si>
  <si>
    <t>Putz</t>
  </si>
  <si>
    <t>Pany</t>
  </si>
  <si>
    <t>Gadenstätt</t>
  </si>
  <si>
    <t>Ascharina</t>
  </si>
  <si>
    <t>St. Antönien</t>
  </si>
  <si>
    <t>Chur</t>
  </si>
  <si>
    <t>Haldenstein</t>
  </si>
  <si>
    <t>Maladers</t>
  </si>
  <si>
    <t>Passugg</t>
  </si>
  <si>
    <t>Churwalden</t>
  </si>
  <si>
    <t>Malix</t>
  </si>
  <si>
    <t>Parpan</t>
  </si>
  <si>
    <t>Castiel</t>
  </si>
  <si>
    <t>Arosa</t>
  </si>
  <si>
    <t>Lüen</t>
  </si>
  <si>
    <t>Calfreisen</t>
  </si>
  <si>
    <t>St. Peter</t>
  </si>
  <si>
    <t>Pagig</t>
  </si>
  <si>
    <t>Peist</t>
  </si>
  <si>
    <t>Molinis</t>
  </si>
  <si>
    <t>Langwies</t>
  </si>
  <si>
    <t>Litzirüti</t>
  </si>
  <si>
    <t>Praden</t>
  </si>
  <si>
    <t>Tschiertschen-Praden</t>
  </si>
  <si>
    <t>Tschiertschen</t>
  </si>
  <si>
    <t>Says</t>
  </si>
  <si>
    <t>Trimmis</t>
  </si>
  <si>
    <t>Untervaz</t>
  </si>
  <si>
    <t>Zizers</t>
  </si>
  <si>
    <t>Fläsch</t>
  </si>
  <si>
    <t>Jenins</t>
  </si>
  <si>
    <t>Maienfeld</t>
  </si>
  <si>
    <t>Malans GR</t>
  </si>
  <si>
    <t>Malans</t>
  </si>
  <si>
    <t>Igis</t>
  </si>
  <si>
    <t>Landquart</t>
  </si>
  <si>
    <t>Mastrils</t>
  </si>
  <si>
    <t>Valzeina</t>
  </si>
  <si>
    <t>Grüsch</t>
  </si>
  <si>
    <t>Fanas</t>
  </si>
  <si>
    <t>Schiers</t>
  </si>
  <si>
    <t>Lunden</t>
  </si>
  <si>
    <t>Stels</t>
  </si>
  <si>
    <t>Fajauna</t>
  </si>
  <si>
    <t>Schuders</t>
  </si>
  <si>
    <t>Pusserein</t>
  </si>
  <si>
    <t>Seewis Dorf</t>
  </si>
  <si>
    <t>Seewis im Prättigau</t>
  </si>
  <si>
    <t>Seewis-Pardisla</t>
  </si>
  <si>
    <t>Seewis-Schmitten</t>
  </si>
  <si>
    <t>Waltensburg/Vuorz</t>
  </si>
  <si>
    <t>Breil/Brigels</t>
  </si>
  <si>
    <t>Andiast</t>
  </si>
  <si>
    <t>Tavanasa</t>
  </si>
  <si>
    <t>Danis</t>
  </si>
  <si>
    <t>Dardin</t>
  </si>
  <si>
    <t>Disentis/Mustér</t>
  </si>
  <si>
    <t>Cavardiras</t>
  </si>
  <si>
    <t>Mumpé Medel</t>
  </si>
  <si>
    <t>Segnas</t>
  </si>
  <si>
    <t>Curaglia</t>
  </si>
  <si>
    <t>Medel (Lucmagn)</t>
  </si>
  <si>
    <t>Platta</t>
  </si>
  <si>
    <t>Rabius</t>
  </si>
  <si>
    <t>Sumvitg</t>
  </si>
  <si>
    <t>Surrein</t>
  </si>
  <si>
    <t>S. Benedetg</t>
  </si>
  <si>
    <t>Cumpadials</t>
  </si>
  <si>
    <t>Camischolas</t>
  </si>
  <si>
    <t>Tujetsch</t>
  </si>
  <si>
    <t>Sedrun</t>
  </si>
  <si>
    <t>Rueras</t>
  </si>
  <si>
    <t>Trun</t>
  </si>
  <si>
    <t>Zignau</t>
  </si>
  <si>
    <t>Schlans</t>
  </si>
  <si>
    <t>Obersaxen</t>
  </si>
  <si>
    <t>Obersaxen Mundaun</t>
  </si>
  <si>
    <t>Flond</t>
  </si>
  <si>
    <t>Surcuolm</t>
  </si>
  <si>
    <t>Aarau</t>
  </si>
  <si>
    <t>AG</t>
  </si>
  <si>
    <t>Aarau Rohr</t>
  </si>
  <si>
    <t>Biberstein</t>
  </si>
  <si>
    <t>Buchs AG</t>
  </si>
  <si>
    <t>Buchs (AG)</t>
  </si>
  <si>
    <t>Asp</t>
  </si>
  <si>
    <t>Densbüren</t>
  </si>
  <si>
    <t>Barmelweid</t>
  </si>
  <si>
    <t>Erlinsbach (AG)</t>
  </si>
  <si>
    <t>Erlinsbach</t>
  </si>
  <si>
    <t>Gränichen</t>
  </si>
  <si>
    <t>Hirschthal</t>
  </si>
  <si>
    <t>Rombach</t>
  </si>
  <si>
    <t>Küttigen</t>
  </si>
  <si>
    <t>Muhen</t>
  </si>
  <si>
    <t>Oberentfelden</t>
  </si>
  <si>
    <t>Suhr</t>
  </si>
  <si>
    <t>Unterentfelden</t>
  </si>
  <si>
    <t>Baden</t>
  </si>
  <si>
    <t>Dättwil AG</t>
  </si>
  <si>
    <t>Rütihof</t>
  </si>
  <si>
    <t>Bellikon</t>
  </si>
  <si>
    <t>Bergdietikon</t>
  </si>
  <si>
    <t>Birmenstorf AG</t>
  </si>
  <si>
    <t>Birmenstorf (AG)</t>
  </si>
  <si>
    <t>Ennetbaden</t>
  </si>
  <si>
    <t>Fislisbach</t>
  </si>
  <si>
    <t>Freienwil</t>
  </si>
  <si>
    <t>Gebenstorf</t>
  </si>
  <si>
    <t>Vogelsang AG</t>
  </si>
  <si>
    <t>Killwangen</t>
  </si>
  <si>
    <t>Künten</t>
  </si>
  <si>
    <t>Mägenwil</t>
  </si>
  <si>
    <t>Mellingen</t>
  </si>
  <si>
    <t>Neuenhof</t>
  </si>
  <si>
    <t>Niederrohrdorf</t>
  </si>
  <si>
    <t>Oberrohrdorf</t>
  </si>
  <si>
    <t>Nussbaumen AG</t>
  </si>
  <si>
    <t>Obersiggenthal</t>
  </si>
  <si>
    <t>Hertenstein AG</t>
  </si>
  <si>
    <t>Rieden AG</t>
  </si>
  <si>
    <t>Kirchdorf AG</t>
  </si>
  <si>
    <t>Remetschwil</t>
  </si>
  <si>
    <t>Spreitenbach</t>
  </si>
  <si>
    <t>Stetten AG</t>
  </si>
  <si>
    <t>Stetten (AG)</t>
  </si>
  <si>
    <t>Turgi</t>
  </si>
  <si>
    <t>Siggenthal Station</t>
  </si>
  <si>
    <t>Untersiggenthal</t>
  </si>
  <si>
    <t>Wettingen</t>
  </si>
  <si>
    <t>Wohlenschwil</t>
  </si>
  <si>
    <t>Würenlingen</t>
  </si>
  <si>
    <t>Würenlos</t>
  </si>
  <si>
    <t>Kloster Fahr</t>
  </si>
  <si>
    <t>Ehrendingen</t>
  </si>
  <si>
    <t>Arni AG</t>
  </si>
  <si>
    <t>Arni (AG)</t>
  </si>
  <si>
    <t>Berikon</t>
  </si>
  <si>
    <t>Bremgarten AG</t>
  </si>
  <si>
    <t>Bremgarten (AG)</t>
  </si>
  <si>
    <t>Hermetschwil-Staffeln</t>
  </si>
  <si>
    <t>Büttikon AG</t>
  </si>
  <si>
    <t>Büttikon</t>
  </si>
  <si>
    <t>Dottikon</t>
  </si>
  <si>
    <t>Eggenwil</t>
  </si>
  <si>
    <t>Fischbach-Göslikon</t>
  </si>
  <si>
    <t>Hägglingen</t>
  </si>
  <si>
    <t>Jonen</t>
  </si>
  <si>
    <t>Niederwil AG</t>
  </si>
  <si>
    <t>Niederwil (AG)</t>
  </si>
  <si>
    <t>Nesselnbach</t>
  </si>
  <si>
    <t>Oberlunkhofen</t>
  </si>
  <si>
    <t>Oberwil-Lieli</t>
  </si>
  <si>
    <t>Rudolfstetten</t>
  </si>
  <si>
    <t>Rudolfstetten-Friedlisberg</t>
  </si>
  <si>
    <t>Sarmenstorf</t>
  </si>
  <si>
    <t>Tägerig</t>
  </si>
  <si>
    <t>Uezwil</t>
  </si>
  <si>
    <t>Unterlunkhofen</t>
  </si>
  <si>
    <t>Villmergen</t>
  </si>
  <si>
    <t>Hilfikon</t>
  </si>
  <si>
    <t>Widen</t>
  </si>
  <si>
    <t>Wohlen AG</t>
  </si>
  <si>
    <t>Wohlen (AG)</t>
  </si>
  <si>
    <t>Anglikon</t>
  </si>
  <si>
    <t>Zufikon</t>
  </si>
  <si>
    <t>Islisberg</t>
  </si>
  <si>
    <t>Auenstein</t>
  </si>
  <si>
    <t>Birr</t>
  </si>
  <si>
    <t>Birrhard</t>
  </si>
  <si>
    <t>Schinznach Bad</t>
  </si>
  <si>
    <t>Brugg</t>
  </si>
  <si>
    <t>Brugg AG</t>
  </si>
  <si>
    <t>Umiken</t>
  </si>
  <si>
    <t>Habsburg</t>
  </si>
  <si>
    <t>Hausen AG</t>
  </si>
  <si>
    <t>Hausen (AG)</t>
  </si>
  <si>
    <t>Lupfig</t>
  </si>
  <si>
    <t>Scherz</t>
  </si>
  <si>
    <t>Mandach</t>
  </si>
  <si>
    <t>Mönthal</t>
  </si>
  <si>
    <t>Mülligen</t>
  </si>
  <si>
    <t>Remigen</t>
  </si>
  <si>
    <t>Riniken</t>
  </si>
  <si>
    <t>Rüfenach AG</t>
  </si>
  <si>
    <t>Rüfenach</t>
  </si>
  <si>
    <t>Thalheim AG</t>
  </si>
  <si>
    <t>Thalheim (AG)</t>
  </si>
  <si>
    <t>Veltheim AG</t>
  </si>
  <si>
    <t>Veltheim (AG)</t>
  </si>
  <si>
    <t>Stilli</t>
  </si>
  <si>
    <t>Villigen</t>
  </si>
  <si>
    <t>Villnachern</t>
  </si>
  <si>
    <t>Windisch</t>
  </si>
  <si>
    <t>Bözberg</t>
  </si>
  <si>
    <t>Schinznach Dorf</t>
  </si>
  <si>
    <t>Schinznach</t>
  </si>
  <si>
    <t>Oberflachs</t>
  </si>
  <si>
    <t>Beinwil am See</t>
  </si>
  <si>
    <t>Birrwil</t>
  </si>
  <si>
    <t>Burg AG</t>
  </si>
  <si>
    <t>Burg (AG)</t>
  </si>
  <si>
    <t>Dürrenäsch</t>
  </si>
  <si>
    <t>Gontenschwil</t>
  </si>
  <si>
    <t>Holziken</t>
  </si>
  <si>
    <t>Leimbach AG</t>
  </si>
  <si>
    <t>Leimbach (AG)</t>
  </si>
  <si>
    <t>Leutwil</t>
  </si>
  <si>
    <t>Menziken</t>
  </si>
  <si>
    <t>Oberkulm</t>
  </si>
  <si>
    <t>Reinach AG</t>
  </si>
  <si>
    <t>Reinach (AG)</t>
  </si>
  <si>
    <t>Schlossrued</t>
  </si>
  <si>
    <t>Schmiedrued</t>
  </si>
  <si>
    <t>Walde AG</t>
  </si>
  <si>
    <t>Schöftland</t>
  </si>
  <si>
    <t>Teufenthal AG</t>
  </si>
  <si>
    <t>Teufenthal (AG)</t>
  </si>
  <si>
    <t>Unterkulm</t>
  </si>
  <si>
    <t>Zetzwil</t>
  </si>
  <si>
    <t>Eiken</t>
  </si>
  <si>
    <t>Frick</t>
  </si>
  <si>
    <t>Gansingen</t>
  </si>
  <si>
    <t>Gipf-Oberfrick</t>
  </si>
  <si>
    <t>Herznach</t>
  </si>
  <si>
    <t>Kaisten</t>
  </si>
  <si>
    <t>Ittenthal</t>
  </si>
  <si>
    <t>Laufenburg</t>
  </si>
  <si>
    <t>Rheinsulz</t>
  </si>
  <si>
    <t>Sulz AG</t>
  </si>
  <si>
    <t>Münchwilen AG</t>
  </si>
  <si>
    <t>Münchwilen (AG)</t>
  </si>
  <si>
    <t>Oberhof</t>
  </si>
  <si>
    <t>Oeschgen</t>
  </si>
  <si>
    <t>Schwaderloch</t>
  </si>
  <si>
    <t>Sisseln AG</t>
  </si>
  <si>
    <t>Sisseln</t>
  </si>
  <si>
    <t>Ueken</t>
  </si>
  <si>
    <t>Wittnau</t>
  </si>
  <si>
    <t>Wölflinswil</t>
  </si>
  <si>
    <t>Zeihen</t>
  </si>
  <si>
    <t>Oberhofen AG</t>
  </si>
  <si>
    <t>Mettauertal</t>
  </si>
  <si>
    <t>Mettau</t>
  </si>
  <si>
    <t>Etzgen</t>
  </si>
  <si>
    <t>Wil AG</t>
  </si>
  <si>
    <t>Hottwil</t>
  </si>
  <si>
    <t>Hornussen</t>
  </si>
  <si>
    <t>Böztal</t>
  </si>
  <si>
    <t>Bözen</t>
  </si>
  <si>
    <t>Elfingen</t>
  </si>
  <si>
    <t>Effingen</t>
  </si>
  <si>
    <t>Ammerswil AG</t>
  </si>
  <si>
    <t>Ammerswil</t>
  </si>
  <si>
    <t>Boniswil</t>
  </si>
  <si>
    <t>Brunegg</t>
  </si>
  <si>
    <t>Dintikon</t>
  </si>
  <si>
    <t>Egliswil</t>
  </si>
  <si>
    <t>Fahrwangen</t>
  </si>
  <si>
    <t>Hallwil</t>
  </si>
  <si>
    <t>Hendschiken</t>
  </si>
  <si>
    <t>Holderbank AG</t>
  </si>
  <si>
    <t>Holderbank (AG)</t>
  </si>
  <si>
    <t>Hunzenschwil</t>
  </si>
  <si>
    <t>Lenzburg</t>
  </si>
  <si>
    <t>Meisterschwanden</t>
  </si>
  <si>
    <t>Tennwil</t>
  </si>
  <si>
    <t>Wildegg</t>
  </si>
  <si>
    <t>Möriken-Wildegg</t>
  </si>
  <si>
    <t>Möriken AG</t>
  </si>
  <si>
    <t>Niederlenz</t>
  </si>
  <si>
    <t>Othmarsingen</t>
  </si>
  <si>
    <t>Rupperswil</t>
  </si>
  <si>
    <t>Schafisheim</t>
  </si>
  <si>
    <t>Seengen</t>
  </si>
  <si>
    <t>Seon</t>
  </si>
  <si>
    <t>Staufen</t>
  </si>
  <si>
    <t>Abtwil AG</t>
  </si>
  <si>
    <t>Abtwil</t>
  </si>
  <si>
    <t>Aristau</t>
  </si>
  <si>
    <t>Auw</t>
  </si>
  <si>
    <t>Beinwil (Freiamt)</t>
  </si>
  <si>
    <t>Besenbüren</t>
  </si>
  <si>
    <t>Bettwil</t>
  </si>
  <si>
    <t>Boswil</t>
  </si>
  <si>
    <t>Bünzen</t>
  </si>
  <si>
    <t>Waldhäusern AG</t>
  </si>
  <si>
    <t>Buttwil</t>
  </si>
  <si>
    <t>Dietwil</t>
  </si>
  <si>
    <t>Geltwil</t>
  </si>
  <si>
    <t>Kallern</t>
  </si>
  <si>
    <t>Merenschwand</t>
  </si>
  <si>
    <t>Benzenschwil</t>
  </si>
  <si>
    <t>Mühlau</t>
  </si>
  <si>
    <t>Muri AG</t>
  </si>
  <si>
    <t>Muri (AG)</t>
  </si>
  <si>
    <t>Oberrüti</t>
  </si>
  <si>
    <t>Rottenschwil</t>
  </si>
  <si>
    <t>Sins</t>
  </si>
  <si>
    <t>Alikon</t>
  </si>
  <si>
    <t>Meienberg</t>
  </si>
  <si>
    <t>Aettenschwil</t>
  </si>
  <si>
    <t>Fenkrieden</t>
  </si>
  <si>
    <t>Waltenschwil</t>
  </si>
  <si>
    <t>Hellikon</t>
  </si>
  <si>
    <t>Kaiseraugst</t>
  </si>
  <si>
    <t>Magden</t>
  </si>
  <si>
    <t>Möhlin</t>
  </si>
  <si>
    <t>Mumpf</t>
  </si>
  <si>
    <t>Obermumpf</t>
  </si>
  <si>
    <t>Olsberg</t>
  </si>
  <si>
    <t>Rheinfelden</t>
  </si>
  <si>
    <t>Schupfart</t>
  </si>
  <si>
    <t>Stein AG</t>
  </si>
  <si>
    <t>Stein (AG)</t>
  </si>
  <si>
    <t>Wallbach</t>
  </si>
  <si>
    <t>Wegenstetten</t>
  </si>
  <si>
    <t>Zeiningen</t>
  </si>
  <si>
    <t>Zuzgen</t>
  </si>
  <si>
    <t>Aarburg</t>
  </si>
  <si>
    <t>Bottenwil</t>
  </si>
  <si>
    <t>Brittnau</t>
  </si>
  <si>
    <t>Kirchleerau</t>
  </si>
  <si>
    <t>Kölliken</t>
  </si>
  <si>
    <t>Moosleerau</t>
  </si>
  <si>
    <t>Murgenthal</t>
  </si>
  <si>
    <t>Riken AG</t>
  </si>
  <si>
    <t>Glashütten</t>
  </si>
  <si>
    <t>Oftringen</t>
  </si>
  <si>
    <t>Attelwil</t>
  </si>
  <si>
    <t>Reitnau</t>
  </si>
  <si>
    <t>Rothrist</t>
  </si>
  <si>
    <t>Safenwil</t>
  </si>
  <si>
    <t>Staffelbach</t>
  </si>
  <si>
    <t>Wittwil</t>
  </si>
  <si>
    <t>Strengelbach</t>
  </si>
  <si>
    <t>Uerkheim</t>
  </si>
  <si>
    <t>Vordemwald</t>
  </si>
  <si>
    <t>Wiliberg</t>
  </si>
  <si>
    <t>Zofingen</t>
  </si>
  <si>
    <t>Mühlethal</t>
  </si>
  <si>
    <t>Kleindöttingen</t>
  </si>
  <si>
    <t>Böttstein</t>
  </si>
  <si>
    <t>Döttingen</t>
  </si>
  <si>
    <t>Endingen</t>
  </si>
  <si>
    <t>Unterendingen</t>
  </si>
  <si>
    <t>Fisibach</t>
  </si>
  <si>
    <t>Full-Reuenthal</t>
  </si>
  <si>
    <t>Klingnau</t>
  </si>
  <si>
    <t>Koblenz</t>
  </si>
  <si>
    <t>Leibstadt</t>
  </si>
  <si>
    <t>Lengnau AG</t>
  </si>
  <si>
    <t>Lengnau (AG)</t>
  </si>
  <si>
    <t>Leuggern</t>
  </si>
  <si>
    <t>Hettenschwil</t>
  </si>
  <si>
    <t>Mellikon</t>
  </si>
  <si>
    <t>Schneisingen</t>
  </si>
  <si>
    <t>Siglistorf</t>
  </si>
  <si>
    <t>Tegerfelden</t>
  </si>
  <si>
    <t>Rietheim</t>
  </si>
  <si>
    <t>Zurzach</t>
  </si>
  <si>
    <t>Bad Zurzach</t>
  </si>
  <si>
    <t>Rekingen AG</t>
  </si>
  <si>
    <t>Baldingen</t>
  </si>
  <si>
    <t>Böbikon</t>
  </si>
  <si>
    <t>Wislikofen</t>
  </si>
  <si>
    <t>Rümikon AG</t>
  </si>
  <si>
    <t>Kaiserstuhl AG</t>
  </si>
  <si>
    <t>Arbon</t>
  </si>
  <si>
    <t>TG</t>
  </si>
  <si>
    <t>Frasnacht</t>
  </si>
  <si>
    <t>Stachen</t>
  </si>
  <si>
    <t>Dozwil</t>
  </si>
  <si>
    <t>Steinebrunn</t>
  </si>
  <si>
    <t>Egnach</t>
  </si>
  <si>
    <t>Neukirch (Egnach)</t>
  </si>
  <si>
    <t>Winden</t>
  </si>
  <si>
    <t>Hefenhofen</t>
  </si>
  <si>
    <t>Horn</t>
  </si>
  <si>
    <t>Kesswil</t>
  </si>
  <si>
    <t>Freidorf TG</t>
  </si>
  <si>
    <t>Roggwil (TG)</t>
  </si>
  <si>
    <t>Roggwil TG</t>
  </si>
  <si>
    <t>Romanshorn</t>
  </si>
  <si>
    <t>Salmsach</t>
  </si>
  <si>
    <t>Sommeri</t>
  </si>
  <si>
    <t>Uttwil</t>
  </si>
  <si>
    <t>Amriswil</t>
  </si>
  <si>
    <t>Hagenwil b. Amriswil</t>
  </si>
  <si>
    <t>Biessenhofen</t>
  </si>
  <si>
    <t>Schocherswil</t>
  </si>
  <si>
    <t>Oberaach</t>
  </si>
  <si>
    <t>Bischofszell</t>
  </si>
  <si>
    <t>Schweizersholz</t>
  </si>
  <si>
    <t>Halden</t>
  </si>
  <si>
    <t>Erlen</t>
  </si>
  <si>
    <t>Kümmertshausen</t>
  </si>
  <si>
    <t>Riedt b. Erlen</t>
  </si>
  <si>
    <t>Buchackern</t>
  </si>
  <si>
    <t>Engishofen</t>
  </si>
  <si>
    <t>Ennetaach</t>
  </si>
  <si>
    <t>Hauptwil</t>
  </si>
  <si>
    <t>Hauptwil-Gottshaus</t>
  </si>
  <si>
    <t>Wilen (Gottshaus)</t>
  </si>
  <si>
    <t>St. Pelagiberg</t>
  </si>
  <si>
    <t>Heldswil</t>
  </si>
  <si>
    <t>Hohentannen</t>
  </si>
  <si>
    <t>Kradolf</t>
  </si>
  <si>
    <t>Kradolf-Schönenberg</t>
  </si>
  <si>
    <t>Schönenberg an der Thur</t>
  </si>
  <si>
    <t>Buhwil</t>
  </si>
  <si>
    <t>Neukirch an der Thur</t>
  </si>
  <si>
    <t>Sulgen</t>
  </si>
  <si>
    <t>Götighofen</t>
  </si>
  <si>
    <t>Donzhausen</t>
  </si>
  <si>
    <t>Zihlschlacht</t>
  </si>
  <si>
    <t>Zihlschlacht-Sitterdorf</t>
  </si>
  <si>
    <t>Sitterdorf</t>
  </si>
  <si>
    <t>Basadingen</t>
  </si>
  <si>
    <t>Basadingen-Schlattingen</t>
  </si>
  <si>
    <t>Schlattingen</t>
  </si>
  <si>
    <t>Diessenhofen</t>
  </si>
  <si>
    <t>Willisdorf</t>
  </si>
  <si>
    <t>Schlatt TG</t>
  </si>
  <si>
    <t>Schlatt (TG)</t>
  </si>
  <si>
    <t>Aadorf</t>
  </si>
  <si>
    <t>Ettenhausen TG</t>
  </si>
  <si>
    <t>Guntershausen b. Aadorf</t>
  </si>
  <si>
    <t>Häuslenen</t>
  </si>
  <si>
    <t>Aawangen</t>
  </si>
  <si>
    <t>Wittenwil</t>
  </si>
  <si>
    <t>Felben-Wellhausen</t>
  </si>
  <si>
    <t>Frauenfeld</t>
  </si>
  <si>
    <t>Gerlikon</t>
  </si>
  <si>
    <t>Islikon</t>
  </si>
  <si>
    <t>Gachnang</t>
  </si>
  <si>
    <t>Kefikon TG</t>
  </si>
  <si>
    <t>Harenwilen</t>
  </si>
  <si>
    <t>Hüttlingen</t>
  </si>
  <si>
    <t>Mettendorf TG</t>
  </si>
  <si>
    <t>Eschikofen</t>
  </si>
  <si>
    <t>Matzingen</t>
  </si>
  <si>
    <t>Niederneunforn</t>
  </si>
  <si>
    <t>Neunforn</t>
  </si>
  <si>
    <t>Oberneunforn</t>
  </si>
  <si>
    <t>Stettfurt</t>
  </si>
  <si>
    <t>Thundorf</t>
  </si>
  <si>
    <t>Lustdorf</t>
  </si>
  <si>
    <t>Wetzikon TG</t>
  </si>
  <si>
    <t>Uesslingen</t>
  </si>
  <si>
    <t>Uesslingen-Buch</t>
  </si>
  <si>
    <t>Buch b. Frauenfeld</t>
  </si>
  <si>
    <t>Warth</t>
  </si>
  <si>
    <t>Warth-Weiningen</t>
  </si>
  <si>
    <t>Weiningen TG</t>
  </si>
  <si>
    <t>Altnau</t>
  </si>
  <si>
    <t>Bottighofen</t>
  </si>
  <si>
    <t>Ermatingen</t>
  </si>
  <si>
    <t>Triboltingen</t>
  </si>
  <si>
    <t>Gottlieben</t>
  </si>
  <si>
    <t>Güttingen</t>
  </si>
  <si>
    <t>Hugelshofen</t>
  </si>
  <si>
    <t>Kemmental</t>
  </si>
  <si>
    <t>Neuwilen</t>
  </si>
  <si>
    <t>Dotnacht</t>
  </si>
  <si>
    <t>Ellighausen</t>
  </si>
  <si>
    <t>Lippoldswilen</t>
  </si>
  <si>
    <t>Siegershausen</t>
  </si>
  <si>
    <t>Alterswilen</t>
  </si>
  <si>
    <t>Altishausen</t>
  </si>
  <si>
    <t>Kreuzlingen</t>
  </si>
  <si>
    <t>Langrickenbach</t>
  </si>
  <si>
    <t>Zuben</t>
  </si>
  <si>
    <t>Schönenbaumgarten</t>
  </si>
  <si>
    <t>Herrenhof</t>
  </si>
  <si>
    <t>Illighausen</t>
  </si>
  <si>
    <t>Lengwil</t>
  </si>
  <si>
    <t>Oberhofen TG</t>
  </si>
  <si>
    <t>Dettighofen (Lengwil)</t>
  </si>
  <si>
    <t>Scherzingen</t>
  </si>
  <si>
    <t>Münsterlingen</t>
  </si>
  <si>
    <t>Landschlacht</t>
  </si>
  <si>
    <t>Tägerwilen</t>
  </si>
  <si>
    <t>Hefenhausen</t>
  </si>
  <si>
    <t>Wäldi</t>
  </si>
  <si>
    <t>Engwilen</t>
  </si>
  <si>
    <t>Sonterswil</t>
  </si>
  <si>
    <t>Lipperswil</t>
  </si>
  <si>
    <t>Hattenhausen</t>
  </si>
  <si>
    <t>Gunterswilen</t>
  </si>
  <si>
    <t>Affeltrangen</t>
  </si>
  <si>
    <t>Zezikon</t>
  </si>
  <si>
    <t>Märwil</t>
  </si>
  <si>
    <t>Buch b. Märwil</t>
  </si>
  <si>
    <t>Bettwiesen</t>
  </si>
  <si>
    <t>Balterswil</t>
  </si>
  <si>
    <t>Bichelsee-Balterswil</t>
  </si>
  <si>
    <t>Bichelsee</t>
  </si>
  <si>
    <t>Braunau</t>
  </si>
  <si>
    <t>Eschlikon TG</t>
  </si>
  <si>
    <t>Eschlikon</t>
  </si>
  <si>
    <t>Wallenwil</t>
  </si>
  <si>
    <t>Dussnang</t>
  </si>
  <si>
    <t>Fischingen</t>
  </si>
  <si>
    <t>Oberwangen TG</t>
  </si>
  <si>
    <t>Au TG</t>
  </si>
  <si>
    <t>Lommis</t>
  </si>
  <si>
    <t>Weingarten-Kalthäusern</t>
  </si>
  <si>
    <t>Münchwilen TG</t>
  </si>
  <si>
    <t>Münchwilen (TG)</t>
  </si>
  <si>
    <t>St. Margarethen TG</t>
  </si>
  <si>
    <t>Rickenbach (TG)</t>
  </si>
  <si>
    <t>Schönholzerswilen</t>
  </si>
  <si>
    <t>Sirnach</t>
  </si>
  <si>
    <t>Busswil TG</t>
  </si>
  <si>
    <t>Wiezikon b. Sirnach</t>
  </si>
  <si>
    <t>Littenheid</t>
  </si>
  <si>
    <t>Tägerschen</t>
  </si>
  <si>
    <t>Tobel-Tägerschen</t>
  </si>
  <si>
    <t>Tobel</t>
  </si>
  <si>
    <t>Wängi</t>
  </si>
  <si>
    <t>Tuttwil</t>
  </si>
  <si>
    <t>Wilen b. Wil</t>
  </si>
  <si>
    <t>Wilen (TG)</t>
  </si>
  <si>
    <t>Wuppenau</t>
  </si>
  <si>
    <t>Hosenruck</t>
  </si>
  <si>
    <t>Berlingen</t>
  </si>
  <si>
    <t>Eschenz</t>
  </si>
  <si>
    <t>Lanzenneunforn</t>
  </si>
  <si>
    <t>Herdern</t>
  </si>
  <si>
    <t>Hörhausen</t>
  </si>
  <si>
    <t>Homburg</t>
  </si>
  <si>
    <t>Hüttwilen</t>
  </si>
  <si>
    <t>Nussbaumen TG</t>
  </si>
  <si>
    <t>Uerschhausen</t>
  </si>
  <si>
    <t>Mammern</t>
  </si>
  <si>
    <t>Müllheim Dorf</t>
  </si>
  <si>
    <t>Müllheim</t>
  </si>
  <si>
    <t>Pfyn</t>
  </si>
  <si>
    <t>Dettighofen</t>
  </si>
  <si>
    <t>Raperswilen</t>
  </si>
  <si>
    <t>Mannenbach-Salenstein</t>
  </si>
  <si>
    <t>Salenstein</t>
  </si>
  <si>
    <t>Fruthwilen</t>
  </si>
  <si>
    <t>Steckborn</t>
  </si>
  <si>
    <t>Kaltenbach</t>
  </si>
  <si>
    <t>Wagenhausen</t>
  </si>
  <si>
    <t>Etzwilen</t>
  </si>
  <si>
    <t>Rheinklingen</t>
  </si>
  <si>
    <t>Amlikon-Bissegg</t>
  </si>
  <si>
    <t>Berg TG</t>
  </si>
  <si>
    <t>Berg (TG)</t>
  </si>
  <si>
    <t>Andhausen</t>
  </si>
  <si>
    <t>Graltshausen</t>
  </si>
  <si>
    <t>Guntershausen b. Berg</t>
  </si>
  <si>
    <t>Mauren TG</t>
  </si>
  <si>
    <t>Mattwil</t>
  </si>
  <si>
    <t>Birwinken</t>
  </si>
  <si>
    <t>Happerswil</t>
  </si>
  <si>
    <t>Klarsreuti</t>
  </si>
  <si>
    <t>Andwil TG</t>
  </si>
  <si>
    <t>Buch b. Kümmertshausen</t>
  </si>
  <si>
    <t>Bürglen TG</t>
  </si>
  <si>
    <t>Bürglen (TG)</t>
  </si>
  <si>
    <t>Istighofen</t>
  </si>
  <si>
    <t>Leimbach TG</t>
  </si>
  <si>
    <t>Opfershofen TG</t>
  </si>
  <si>
    <t>Stehrenberg</t>
  </si>
  <si>
    <t>Bussnang</t>
  </si>
  <si>
    <t>Lanterswil</t>
  </si>
  <si>
    <t>Friltschen</t>
  </si>
  <si>
    <t>Mettlen</t>
  </si>
  <si>
    <t>Oberbussnang</t>
  </si>
  <si>
    <t>Oppikon</t>
  </si>
  <si>
    <t>Schmidshof</t>
  </si>
  <si>
    <t>Rothenhausen</t>
  </si>
  <si>
    <t>Märstetten</t>
  </si>
  <si>
    <t>Ottoberg</t>
  </si>
  <si>
    <t>Weinfelden</t>
  </si>
  <si>
    <t>Müllheim-Wigoltingen</t>
  </si>
  <si>
    <t>Wigoltingen</t>
  </si>
  <si>
    <t>Bonau</t>
  </si>
  <si>
    <t>Engwang</t>
  </si>
  <si>
    <t>Illhart</t>
  </si>
  <si>
    <t>Lamperswil TG</t>
  </si>
  <si>
    <t>Wagerswil</t>
  </si>
  <si>
    <t>Arbedo</t>
  </si>
  <si>
    <t>Arbedo-Castione</t>
  </si>
  <si>
    <t>TI</t>
  </si>
  <si>
    <t>Castione</t>
  </si>
  <si>
    <t>Bellinzona</t>
  </si>
  <si>
    <t>Giubiasco</t>
  </si>
  <si>
    <t>Monte Carasso</t>
  </si>
  <si>
    <t>Sementina</t>
  </si>
  <si>
    <t>Gudo</t>
  </si>
  <si>
    <t>Gorduno</t>
  </si>
  <si>
    <t>Preonzo</t>
  </si>
  <si>
    <t>Moleno</t>
  </si>
  <si>
    <t>Gnosca</t>
  </si>
  <si>
    <t>Camorino</t>
  </si>
  <si>
    <t>Pianezzo</t>
  </si>
  <si>
    <t>S. Antonio (Val Morobbia)</t>
  </si>
  <si>
    <t>Carena</t>
  </si>
  <si>
    <t>Claro</t>
  </si>
  <si>
    <t>Cadenazzo</t>
  </si>
  <si>
    <t>Robasacco</t>
  </si>
  <si>
    <t>Isone</t>
  </si>
  <si>
    <t>Lumino</t>
  </si>
  <si>
    <t>S. Antonino</t>
  </si>
  <si>
    <t>Sant'Antonino</t>
  </si>
  <si>
    <t>Dongio</t>
  </si>
  <si>
    <t>Acquarossa</t>
  </si>
  <si>
    <t>Leontica</t>
  </si>
  <si>
    <t>Lottigna</t>
  </si>
  <si>
    <t>Motto (Blenio)</t>
  </si>
  <si>
    <t>Corzoneso</t>
  </si>
  <si>
    <t>Prugiasco</t>
  </si>
  <si>
    <t>Castro</t>
  </si>
  <si>
    <t>Marolta</t>
  </si>
  <si>
    <t>Ponto Valentino</t>
  </si>
  <si>
    <t>Largario</t>
  </si>
  <si>
    <t>Dangio</t>
  </si>
  <si>
    <t>Blenio</t>
  </si>
  <si>
    <t>Torre</t>
  </si>
  <si>
    <t>Olivone</t>
  </si>
  <si>
    <t>Camperio</t>
  </si>
  <si>
    <t>Aquila</t>
  </si>
  <si>
    <t>Campo (Blenio)</t>
  </si>
  <si>
    <t>Ghirone</t>
  </si>
  <si>
    <t>Malvaglia</t>
  </si>
  <si>
    <t>Serravalle</t>
  </si>
  <si>
    <t>Semione</t>
  </si>
  <si>
    <t>Ludiano</t>
  </si>
  <si>
    <t>Airolo</t>
  </si>
  <si>
    <t>Madrano</t>
  </si>
  <si>
    <t>Villa Bedretto</t>
  </si>
  <si>
    <t>Bedretto</t>
  </si>
  <si>
    <t>Bodio TI</t>
  </si>
  <si>
    <t>Bodio</t>
  </si>
  <si>
    <t>Dalpe</t>
  </si>
  <si>
    <t>Lavorgo</t>
  </si>
  <si>
    <t>Faido</t>
  </si>
  <si>
    <t>Calonico</t>
  </si>
  <si>
    <t>Nivo</t>
  </si>
  <si>
    <t>Chironico</t>
  </si>
  <si>
    <t>Anzonico</t>
  </si>
  <si>
    <t>Sobrio</t>
  </si>
  <si>
    <t>Cavagnago</t>
  </si>
  <si>
    <t>Molare</t>
  </si>
  <si>
    <t>Calpiogna</t>
  </si>
  <si>
    <t>Campello</t>
  </si>
  <si>
    <t>Carì</t>
  </si>
  <si>
    <t>Rossura</t>
  </si>
  <si>
    <t>Osco</t>
  </si>
  <si>
    <t>Mairengo</t>
  </si>
  <si>
    <t>Chiggiogna</t>
  </si>
  <si>
    <t>Giornico</t>
  </si>
  <si>
    <t>Personico</t>
  </si>
  <si>
    <t>Pollegio</t>
  </si>
  <si>
    <t>Rodi-Fiesso</t>
  </si>
  <si>
    <t>Prato (Leventina)</t>
  </si>
  <si>
    <t>Ambrì</t>
  </si>
  <si>
    <t>Quinto</t>
  </si>
  <si>
    <t>Piotta</t>
  </si>
  <si>
    <t>Varenzo</t>
  </si>
  <si>
    <t>Ascona</t>
  </si>
  <si>
    <t>Brione sopra Minusio</t>
  </si>
  <si>
    <t>Brissago</t>
  </si>
  <si>
    <t>Isole di Brissago</t>
  </si>
  <si>
    <t>Gordola</t>
  </si>
  <si>
    <t>Riazzino</t>
  </si>
  <si>
    <t>Lavertezzo</t>
  </si>
  <si>
    <t>Locarno</t>
  </si>
  <si>
    <t>Solduno</t>
  </si>
  <si>
    <t>Losone</t>
  </si>
  <si>
    <t>Arcegno</t>
  </si>
  <si>
    <t>Mergoscia</t>
  </si>
  <si>
    <t>Minusio</t>
  </si>
  <si>
    <t>Muralto</t>
  </si>
  <si>
    <t>Orselina</t>
  </si>
  <si>
    <t>Porto Ronco</t>
  </si>
  <si>
    <t>Ronco sopra Ascona</t>
  </si>
  <si>
    <t>Tenero</t>
  </si>
  <si>
    <t>Tenero-Contra</t>
  </si>
  <si>
    <t>Contra</t>
  </si>
  <si>
    <t>Mosogno</t>
  </si>
  <si>
    <t>Onsernone</t>
  </si>
  <si>
    <t>Gresso</t>
  </si>
  <si>
    <t>Crana</t>
  </si>
  <si>
    <t>Loco</t>
  </si>
  <si>
    <t>Auressio</t>
  </si>
  <si>
    <t>Berzona</t>
  </si>
  <si>
    <t>Russo</t>
  </si>
  <si>
    <t>Comologno</t>
  </si>
  <si>
    <t>Spruga</t>
  </si>
  <si>
    <t>Vergeletto</t>
  </si>
  <si>
    <t>Cugnasco</t>
  </si>
  <si>
    <t>Cugnasco-Gerra</t>
  </si>
  <si>
    <t>Agarone</t>
  </si>
  <si>
    <t>Agno</t>
  </si>
  <si>
    <t>Cassina d'Agno</t>
  </si>
  <si>
    <t>Aranno</t>
  </si>
  <si>
    <t>Arogno</t>
  </si>
  <si>
    <t>Pugerna</t>
  </si>
  <si>
    <t>Astano</t>
  </si>
  <si>
    <t>Bedano</t>
  </si>
  <si>
    <t>Bedigliora</t>
  </si>
  <si>
    <t>Banco</t>
  </si>
  <si>
    <t>Beride di Bedigliora</t>
  </si>
  <si>
    <t>Bioggio</t>
  </si>
  <si>
    <t>Bosco Luganese</t>
  </si>
  <si>
    <t>Cimo</t>
  </si>
  <si>
    <t>Iseo</t>
  </si>
  <si>
    <t>Bissone</t>
  </si>
  <si>
    <t>Brusino Arsizio</t>
  </si>
  <si>
    <t>Serpiano</t>
  </si>
  <si>
    <t>Cademario</t>
  </si>
  <si>
    <t>Cadempino</t>
  </si>
  <si>
    <t>Canobbio</t>
  </si>
  <si>
    <t>Caslano</t>
  </si>
  <si>
    <t>Comano</t>
  </si>
  <si>
    <t>Cureglia</t>
  </si>
  <si>
    <t>Bombinasco</t>
  </si>
  <si>
    <t>Curio</t>
  </si>
  <si>
    <t>Grancia</t>
  </si>
  <si>
    <t>Gravesano</t>
  </si>
  <si>
    <t>Lamone</t>
  </si>
  <si>
    <t>Lugano</t>
  </si>
  <si>
    <t>Pazzallo</t>
  </si>
  <si>
    <t>Carabbia</t>
  </si>
  <si>
    <t>Carona</t>
  </si>
  <si>
    <t>Pambio-Noranco</t>
  </si>
  <si>
    <t>Barbengo</t>
  </si>
  <si>
    <t>Figino</t>
  </si>
  <si>
    <t>Breganzona</t>
  </si>
  <si>
    <t>Insone</t>
  </si>
  <si>
    <t>Scareglia</t>
  </si>
  <si>
    <t>Colla</t>
  </si>
  <si>
    <t>Bogno</t>
  </si>
  <si>
    <t>Cozzo</t>
  </si>
  <si>
    <t>Signôra</t>
  </si>
  <si>
    <t>Maglio di Colla</t>
  </si>
  <si>
    <t>Certara</t>
  </si>
  <si>
    <t>Curtina</t>
  </si>
  <si>
    <t>Cimadera</t>
  </si>
  <si>
    <t>Piandera Paese</t>
  </si>
  <si>
    <t>Viganello</t>
  </si>
  <si>
    <t>Pregassona</t>
  </si>
  <si>
    <t>Cureggia</t>
  </si>
  <si>
    <t>Davesco-Soragno</t>
  </si>
  <si>
    <t>Cadro</t>
  </si>
  <si>
    <t>Villa Luganese</t>
  </si>
  <si>
    <t>Dino</t>
  </si>
  <si>
    <t>Sonvico</t>
  </si>
  <si>
    <t>Aldesago</t>
  </si>
  <si>
    <t>Castagnola</t>
  </si>
  <si>
    <t>Ruvigliana</t>
  </si>
  <si>
    <t>Gandria</t>
  </si>
  <si>
    <t>Brè sopra Lugano</t>
  </si>
  <si>
    <t>Magliaso</t>
  </si>
  <si>
    <t>Manno</t>
  </si>
  <si>
    <t>Massagno</t>
  </si>
  <si>
    <t>Melide</t>
  </si>
  <si>
    <t>Mezzovico</t>
  </si>
  <si>
    <t>Mezzovico-Vira</t>
  </si>
  <si>
    <t>Miglieglia</t>
  </si>
  <si>
    <t>Morcote</t>
  </si>
  <si>
    <t>Muzzano</t>
  </si>
  <si>
    <t>Neggio</t>
  </si>
  <si>
    <t>Novaggio</t>
  </si>
  <si>
    <t>Origlio</t>
  </si>
  <si>
    <t>Paradiso</t>
  </si>
  <si>
    <t>Ponte Capriasca</t>
  </si>
  <si>
    <t>Porza</t>
  </si>
  <si>
    <t>Pura</t>
  </si>
  <si>
    <t>Savosa</t>
  </si>
  <si>
    <t>Sorengo</t>
  </si>
  <si>
    <t>Taverne</t>
  </si>
  <si>
    <t>Capriasca</t>
  </si>
  <si>
    <t>Vaglio</t>
  </si>
  <si>
    <t>Tesserete</t>
  </si>
  <si>
    <t>Lugaggia</t>
  </si>
  <si>
    <t>Sala Capriasca</t>
  </si>
  <si>
    <t>Bigorio</t>
  </si>
  <si>
    <t>Cagiallo</t>
  </si>
  <si>
    <t>Oggio</t>
  </si>
  <si>
    <t>Lopagno</t>
  </si>
  <si>
    <t>Roveredo TI</t>
  </si>
  <si>
    <t>Bidogno</t>
  </si>
  <si>
    <t>Corticiasca</t>
  </si>
  <si>
    <t>Odogno</t>
  </si>
  <si>
    <t>Torricella-Taverne</t>
  </si>
  <si>
    <t>Torricella</t>
  </si>
  <si>
    <t>Vernate</t>
  </si>
  <si>
    <t>Vezia</t>
  </si>
  <si>
    <t>Vico Morcote</t>
  </si>
  <si>
    <t>Carabietta</t>
  </si>
  <si>
    <t>Collina d'Oro</t>
  </si>
  <si>
    <t>Gentilino</t>
  </si>
  <si>
    <t>Montagnola</t>
  </si>
  <si>
    <t>Agra</t>
  </si>
  <si>
    <t>Breno</t>
  </si>
  <si>
    <t>Alto Malcantone</t>
  </si>
  <si>
    <t>Vezio</t>
  </si>
  <si>
    <t>Fescoggia</t>
  </si>
  <si>
    <t>Mugena</t>
  </si>
  <si>
    <t>Arosio</t>
  </si>
  <si>
    <t>Rivera</t>
  </si>
  <si>
    <t>Monteceneri</t>
  </si>
  <si>
    <t>Camignolo</t>
  </si>
  <si>
    <t>Bironico</t>
  </si>
  <si>
    <t>Sigirino</t>
  </si>
  <si>
    <t>Medeglia</t>
  </si>
  <si>
    <t>Castelrotto</t>
  </si>
  <si>
    <t>Tresa</t>
  </si>
  <si>
    <t>Ponte Tresa</t>
  </si>
  <si>
    <t>Purasca</t>
  </si>
  <si>
    <t>Madonna del Piano</t>
  </si>
  <si>
    <t>Sessa</t>
  </si>
  <si>
    <t>Monteggio</t>
  </si>
  <si>
    <t>Maroggia</t>
  </si>
  <si>
    <t>Val Mara</t>
  </si>
  <si>
    <t>Melano</t>
  </si>
  <si>
    <t>Rovio</t>
  </si>
  <si>
    <t>Capolago</t>
  </si>
  <si>
    <t>Balerna</t>
  </si>
  <si>
    <t>Corteglia</t>
  </si>
  <si>
    <t>Castel San Pietro</t>
  </si>
  <si>
    <t>Monte</t>
  </si>
  <si>
    <t>Casima</t>
  </si>
  <si>
    <t>Campora</t>
  </si>
  <si>
    <t>Chiasso</t>
  </si>
  <si>
    <t>Pedrinate</t>
  </si>
  <si>
    <t>Seseglio</t>
  </si>
  <si>
    <t>Coldrerio</t>
  </si>
  <si>
    <t>Mendrisio</t>
  </si>
  <si>
    <t>Genestrerio</t>
  </si>
  <si>
    <t>Ligornetto</t>
  </si>
  <si>
    <t>Rancate</t>
  </si>
  <si>
    <t>Besazio</t>
  </si>
  <si>
    <t>Arzo</t>
  </si>
  <si>
    <t>Tremona</t>
  </si>
  <si>
    <t>Meride</t>
  </si>
  <si>
    <t>Salorino</t>
  </si>
  <si>
    <t>Somazzo</t>
  </si>
  <si>
    <t>Morbio Inferiore</t>
  </si>
  <si>
    <t>Novazzano</t>
  </si>
  <si>
    <t>Riva San Vitale</t>
  </si>
  <si>
    <t>S. Pietro</t>
  </si>
  <si>
    <t>Stabio</t>
  </si>
  <si>
    <t>Vacallo</t>
  </si>
  <si>
    <t>Morbio Superiore</t>
  </si>
  <si>
    <t>Breggia</t>
  </si>
  <si>
    <t>Caneggio</t>
  </si>
  <si>
    <t>Bruzella</t>
  </si>
  <si>
    <t>Muggio</t>
  </si>
  <si>
    <t>Cabbio</t>
  </si>
  <si>
    <t>Sagno</t>
  </si>
  <si>
    <t>Biasca</t>
  </si>
  <si>
    <t>Prosito</t>
  </si>
  <si>
    <t>Riviera</t>
  </si>
  <si>
    <t>Lodrino</t>
  </si>
  <si>
    <t>Osogna</t>
  </si>
  <si>
    <t>Cresciano</t>
  </si>
  <si>
    <t>Iragna</t>
  </si>
  <si>
    <t>Bosco/Gurin</t>
  </si>
  <si>
    <t>Niva (Vallemaggia)</t>
  </si>
  <si>
    <t>Campo (Vallemaggia)</t>
  </si>
  <si>
    <t>Cimalmotto</t>
  </si>
  <si>
    <t>Cerentino</t>
  </si>
  <si>
    <t>Cevio</t>
  </si>
  <si>
    <t>Bignasco</t>
  </si>
  <si>
    <t>Cavergno</t>
  </si>
  <si>
    <t>S. Carlo (Val Bavona)</t>
  </si>
  <si>
    <t>Linescio</t>
  </si>
  <si>
    <t>Maggia</t>
  </si>
  <si>
    <t>Someo</t>
  </si>
  <si>
    <t>Riveo</t>
  </si>
  <si>
    <t>Aurigeno</t>
  </si>
  <si>
    <t>Moghegno</t>
  </si>
  <si>
    <t>Giumaglio</t>
  </si>
  <si>
    <t>Lodano</t>
  </si>
  <si>
    <t>Coglio</t>
  </si>
  <si>
    <t>Menzonio</t>
  </si>
  <si>
    <t>Lavizzara</t>
  </si>
  <si>
    <t>Brontallo</t>
  </si>
  <si>
    <t>Broglio</t>
  </si>
  <si>
    <t>Prato-Sornico</t>
  </si>
  <si>
    <t>Peccia</t>
  </si>
  <si>
    <t>Piano di Peccia</t>
  </si>
  <si>
    <t>Fusio</t>
  </si>
  <si>
    <t>Avegno</t>
  </si>
  <si>
    <t>Avegno Gordevio</t>
  </si>
  <si>
    <t>Gordevio</t>
  </si>
  <si>
    <t>Comunanza Cadenazzo/Monteceneri</t>
  </si>
  <si>
    <t>Tegna</t>
  </si>
  <si>
    <t>Terre di Pedemonte</t>
  </si>
  <si>
    <t>Verscio</t>
  </si>
  <si>
    <t>Cavigliano</t>
  </si>
  <si>
    <t>Intragna</t>
  </si>
  <si>
    <t>Centovalli</t>
  </si>
  <si>
    <t>Verdasio</t>
  </si>
  <si>
    <t>Rasa</t>
  </si>
  <si>
    <t>Golino</t>
  </si>
  <si>
    <t>Palagnedra</t>
  </si>
  <si>
    <t>Borgnone</t>
  </si>
  <si>
    <t>Camedo</t>
  </si>
  <si>
    <t>Moneto</t>
  </si>
  <si>
    <t>Indemini</t>
  </si>
  <si>
    <t>Gambarogno</t>
  </si>
  <si>
    <t>Quartino</t>
  </si>
  <si>
    <t>Magadino</t>
  </si>
  <si>
    <t>Vira (Gambarogno)</t>
  </si>
  <si>
    <t>S. Nazzaro</t>
  </si>
  <si>
    <t>Vairano</t>
  </si>
  <si>
    <t>Gerra (Gambarogno)</t>
  </si>
  <si>
    <t>Ranzo</t>
  </si>
  <si>
    <t>Caviano</t>
  </si>
  <si>
    <t>Piazzogna</t>
  </si>
  <si>
    <t>Contone</t>
  </si>
  <si>
    <t>Corippo</t>
  </si>
  <si>
    <t>Verzasca</t>
  </si>
  <si>
    <t>Vogorno</t>
  </si>
  <si>
    <t>Brione (Verzasca)</t>
  </si>
  <si>
    <t>Gerra (Verzasca)</t>
  </si>
  <si>
    <t>Frasco</t>
  </si>
  <si>
    <t>Sonogno</t>
  </si>
  <si>
    <t>Aigle</t>
  </si>
  <si>
    <t>VD</t>
  </si>
  <si>
    <t>Bex</t>
  </si>
  <si>
    <t>Frenières-sur-Bex</t>
  </si>
  <si>
    <t>Fenalet-sur-Bex</t>
  </si>
  <si>
    <t>Les Plans-sur-Bex</t>
  </si>
  <si>
    <t>Les Posses-sur-Bex</t>
  </si>
  <si>
    <t>Chessel</t>
  </si>
  <si>
    <t>Corbeyrier</t>
  </si>
  <si>
    <t>Gryon</t>
  </si>
  <si>
    <t>Lavey-Village</t>
  </si>
  <si>
    <t>Lavey-Morcles</t>
  </si>
  <si>
    <t>Lavey-les-Bains</t>
  </si>
  <si>
    <t>Morcles</t>
  </si>
  <si>
    <t>Leysin</t>
  </si>
  <si>
    <t>Noville</t>
  </si>
  <si>
    <t>Ollon VD</t>
  </si>
  <si>
    <t>Ollon</t>
  </si>
  <si>
    <t>St-Triphon</t>
  </si>
  <si>
    <t>Panex</t>
  </si>
  <si>
    <t>Villars-sur-Ollon</t>
  </si>
  <si>
    <t>Arveyes</t>
  </si>
  <si>
    <t>Huémoz</t>
  </si>
  <si>
    <t>Chesières</t>
  </si>
  <si>
    <t>Les Mosses</t>
  </si>
  <si>
    <t>Ormont-Dessous</t>
  </si>
  <si>
    <t>La Comballaz</t>
  </si>
  <si>
    <t>Le Sépey</t>
  </si>
  <si>
    <t>La Forclaz VD</t>
  </si>
  <si>
    <t>Vers-l'Eglise</t>
  </si>
  <si>
    <t>Ormont-Dessus</t>
  </si>
  <si>
    <t>Les Diablerets</t>
  </si>
  <si>
    <t>Rennaz</t>
  </si>
  <si>
    <t>Roche VD</t>
  </si>
  <si>
    <t>Roche (VD)</t>
  </si>
  <si>
    <t>Villeneuve VD</t>
  </si>
  <si>
    <t>Villeneuve (VD)</t>
  </si>
  <si>
    <t>Yvorne</t>
  </si>
  <si>
    <t>Aubonne</t>
  </si>
  <si>
    <t>Montherod</t>
  </si>
  <si>
    <t>Pizy</t>
  </si>
  <si>
    <t>Ballens</t>
  </si>
  <si>
    <t>Berolle</t>
  </si>
  <si>
    <t>Bière</t>
  </si>
  <si>
    <t>Bougy-Villars</t>
  </si>
  <si>
    <t>Féchy</t>
  </si>
  <si>
    <t>Gimel</t>
  </si>
  <si>
    <t>Longirod</t>
  </si>
  <si>
    <t>Marchissy</t>
  </si>
  <si>
    <t>Mollens VD</t>
  </si>
  <si>
    <t>Mollens (VD)</t>
  </si>
  <si>
    <t>St-George</t>
  </si>
  <si>
    <t>Saint-George</t>
  </si>
  <si>
    <t>St-Livres</t>
  </si>
  <si>
    <t>Saint-Livres</t>
  </si>
  <si>
    <t>St-Oyens</t>
  </si>
  <si>
    <t>Saint-Oyens</t>
  </si>
  <si>
    <t>Saubraz</t>
  </si>
  <si>
    <t>Avenches</t>
  </si>
  <si>
    <t>Oleyres</t>
  </si>
  <si>
    <t>Donatyre</t>
  </si>
  <si>
    <t>Cudrefin</t>
  </si>
  <si>
    <t>Faoug</t>
  </si>
  <si>
    <t>Villars-le-Grand</t>
  </si>
  <si>
    <t>Vully-les-Lacs</t>
  </si>
  <si>
    <t>Salavaux</t>
  </si>
  <si>
    <t>Bellerive VD</t>
  </si>
  <si>
    <t>Cotterd</t>
  </si>
  <si>
    <t>Vallamand</t>
  </si>
  <si>
    <t>Montmagny</t>
  </si>
  <si>
    <t>Constantine</t>
  </si>
  <si>
    <t>Chabrey</t>
  </si>
  <si>
    <t>Mur (Vully) VD</t>
  </si>
  <si>
    <t>Bettens</t>
  </si>
  <si>
    <t>Bournens</t>
  </si>
  <si>
    <t>Boussens</t>
  </si>
  <si>
    <t>La Chaux (Cossonay)</t>
  </si>
  <si>
    <t>Chavannes-le-Veyron</t>
  </si>
  <si>
    <t>Chevilly</t>
  </si>
  <si>
    <t>Cossonay-Ville</t>
  </si>
  <si>
    <t>Cossonay</t>
  </si>
  <si>
    <t>Allens</t>
  </si>
  <si>
    <t>Cuarnens</t>
  </si>
  <si>
    <t>Daillens</t>
  </si>
  <si>
    <t>Dizy</t>
  </si>
  <si>
    <t>Eclépens</t>
  </si>
  <si>
    <t>Ferreyres</t>
  </si>
  <si>
    <t>Gollion</t>
  </si>
  <si>
    <t>Grancy</t>
  </si>
  <si>
    <t>L'Isle</t>
  </si>
  <si>
    <t>Villars-Bozon</t>
  </si>
  <si>
    <t>La Coudre</t>
  </si>
  <si>
    <t>Lussery-Villars</t>
  </si>
  <si>
    <t>Mauraz</t>
  </si>
  <si>
    <t>Mex VD</t>
  </si>
  <si>
    <t>Mex (VD)</t>
  </si>
  <si>
    <t>Moiry VD</t>
  </si>
  <si>
    <t>Moiry</t>
  </si>
  <si>
    <t>Mont-la-Ville</t>
  </si>
  <si>
    <t>Montricher</t>
  </si>
  <si>
    <t>Orny</t>
  </si>
  <si>
    <t>Penthalaz</t>
  </si>
  <si>
    <t>Penthaz</t>
  </si>
  <si>
    <t>Pompaples</t>
  </si>
  <si>
    <t>La Sarraz</t>
  </si>
  <si>
    <t>Senarclens</t>
  </si>
  <si>
    <t>Sullens</t>
  </si>
  <si>
    <t>Vufflens-la-Ville</t>
  </si>
  <si>
    <t>Assens</t>
  </si>
  <si>
    <t>Bioley-Orjulaz</t>
  </si>
  <si>
    <t>Bercher</t>
  </si>
  <si>
    <t>Bottens</t>
  </si>
  <si>
    <t>Bretigny-sur-Morrens</t>
  </si>
  <si>
    <t>Cugy VD</t>
  </si>
  <si>
    <t>Cugy (VD)</t>
  </si>
  <si>
    <t>Echallens</t>
  </si>
  <si>
    <t>Essertines-sur-Yverdon</t>
  </si>
  <si>
    <t>Epautheyres</t>
  </si>
  <si>
    <t>Etagnières</t>
  </si>
  <si>
    <t>Fey</t>
  </si>
  <si>
    <t>Froideville</t>
  </si>
  <si>
    <t>Morrens VD</t>
  </si>
  <si>
    <t>Morrens (VD)</t>
  </si>
  <si>
    <t>Oulens-sous-Echallens</t>
  </si>
  <si>
    <t>Pailly</t>
  </si>
  <si>
    <t>Penthéréaz</t>
  </si>
  <si>
    <t>Poliez-Pittet</t>
  </si>
  <si>
    <t>Rueyres</t>
  </si>
  <si>
    <t>St-Barthélemy VD</t>
  </si>
  <si>
    <t>Saint-Barthélemy (VD)</t>
  </si>
  <si>
    <t>Villars-le-Terroir</t>
  </si>
  <si>
    <t>Vuarrens</t>
  </si>
  <si>
    <t>Dommartin</t>
  </si>
  <si>
    <t>Montilliez</t>
  </si>
  <si>
    <t>Naz</t>
  </si>
  <si>
    <t>Poliez-le-Grand</t>
  </si>
  <si>
    <t>Sugnens</t>
  </si>
  <si>
    <t>Goumoens-la-Ville</t>
  </si>
  <si>
    <t>Goumoëns</t>
  </si>
  <si>
    <t>Eclagnens</t>
  </si>
  <si>
    <t>Goumoens-le-Jux</t>
  </si>
  <si>
    <t>Bonvillars</t>
  </si>
  <si>
    <t>Les Rasses</t>
  </si>
  <si>
    <t>Bullet</t>
  </si>
  <si>
    <t>Champagne</t>
  </si>
  <si>
    <t>Concise</t>
  </si>
  <si>
    <t>Corcelles-près-Concise</t>
  </si>
  <si>
    <t>Fiez</t>
  </si>
  <si>
    <t>Fontaines-sur-Grandson</t>
  </si>
  <si>
    <t>Giez</t>
  </si>
  <si>
    <t>Grandevent</t>
  </si>
  <si>
    <t>Grandson</t>
  </si>
  <si>
    <t>Mauborget</t>
  </si>
  <si>
    <t>Mutrux</t>
  </si>
  <si>
    <t>Novalles</t>
  </si>
  <si>
    <t>Onnens VD</t>
  </si>
  <si>
    <t>Onnens (VD)</t>
  </si>
  <si>
    <t>Provence</t>
  </si>
  <si>
    <t>Ste-Croix</t>
  </si>
  <si>
    <t>Sainte-Croix</t>
  </si>
  <si>
    <t>La Sagne (Ste-Croix)</t>
  </si>
  <si>
    <t>Le Château-de-Ste-Croix</t>
  </si>
  <si>
    <t>L'Auberson</t>
  </si>
  <si>
    <t>La Vraconnaz</t>
  </si>
  <si>
    <t>Villars-Burquin</t>
  </si>
  <si>
    <t>Tévenon</t>
  </si>
  <si>
    <t>Fontanezier</t>
  </si>
  <si>
    <t>Romairon</t>
  </si>
  <si>
    <t>Vaugondry</t>
  </si>
  <si>
    <t>Belmont-sur-Lausanne</t>
  </si>
  <si>
    <t>Cheseaux-sur-Lausanne</t>
  </si>
  <si>
    <t>Crissier</t>
  </si>
  <si>
    <t>Epalinges</t>
  </si>
  <si>
    <t>Jouxtens-Mézery</t>
  </si>
  <si>
    <t>Lausanne 25</t>
  </si>
  <si>
    <t>Lausanne</t>
  </si>
  <si>
    <t>Lausanne 26</t>
  </si>
  <si>
    <t>Lausanne 27</t>
  </si>
  <si>
    <t>Le Mont-sur-Lausanne</t>
  </si>
  <si>
    <t>Paudex</t>
  </si>
  <si>
    <t>Prilly</t>
  </si>
  <si>
    <t>Pully</t>
  </si>
  <si>
    <t>Les Monts-de-Pully</t>
  </si>
  <si>
    <t>Renens VD</t>
  </si>
  <si>
    <t>Renens (VD)</t>
  </si>
  <si>
    <t>Romanel-sur-Lausanne</t>
  </si>
  <si>
    <t>Chexbres</t>
  </si>
  <si>
    <t>Forel (Lavaux)</t>
  </si>
  <si>
    <t>La Croix (Lutry)</t>
  </si>
  <si>
    <t>Lutry</t>
  </si>
  <si>
    <t>La Conversion</t>
  </si>
  <si>
    <t>Puidoux</t>
  </si>
  <si>
    <t>Rivaz</t>
  </si>
  <si>
    <t>St-Saphorin (Lavaux)</t>
  </si>
  <si>
    <t>Saint-Saphorin (Lavaux)</t>
  </si>
  <si>
    <t>Savigny</t>
  </si>
  <si>
    <t>Mollie-Margot</t>
  </si>
  <si>
    <t>Grandvaux</t>
  </si>
  <si>
    <t>Bourg-en-Lavaux</t>
  </si>
  <si>
    <t>Aran</t>
  </si>
  <si>
    <t>Chenaux</t>
  </si>
  <si>
    <t>Cully</t>
  </si>
  <si>
    <t>Villette (Lavaux)</t>
  </si>
  <si>
    <t>Riex</t>
  </si>
  <si>
    <t>Epesses</t>
  </si>
  <si>
    <t>Aclens</t>
  </si>
  <si>
    <t>Bremblens</t>
  </si>
  <si>
    <t>Buchillon</t>
  </si>
  <si>
    <t>Bussigny</t>
  </si>
  <si>
    <t>Chavannes-près-Renens</t>
  </si>
  <si>
    <t>Chigny</t>
  </si>
  <si>
    <t>Clarmont</t>
  </si>
  <si>
    <t>Denens</t>
  </si>
  <si>
    <t>Denges</t>
  </si>
  <si>
    <t>Echandens</t>
  </si>
  <si>
    <t>Echichens</t>
  </si>
  <si>
    <t>St-Saphorin-sur-Morges</t>
  </si>
  <si>
    <t>Colombier VD</t>
  </si>
  <si>
    <t>Monnaz</t>
  </si>
  <si>
    <t>Ecublens VD</t>
  </si>
  <si>
    <t>Ecublens (VD)</t>
  </si>
  <si>
    <t>Etoy</t>
  </si>
  <si>
    <t>Lavigny</t>
  </si>
  <si>
    <t>Lonay</t>
  </si>
  <si>
    <t>Lully VD</t>
  </si>
  <si>
    <t>Lully (VD)</t>
  </si>
  <si>
    <t>Lussy-sur-Morges</t>
  </si>
  <si>
    <t>Morges</t>
  </si>
  <si>
    <t>Préverenges</t>
  </si>
  <si>
    <t>Romanel-sur-Morges</t>
  </si>
  <si>
    <t>St-Prex</t>
  </si>
  <si>
    <t>Saint-Prex</t>
  </si>
  <si>
    <t>St-Sulpice VD</t>
  </si>
  <si>
    <t>Saint-Sulpice (VD)</t>
  </si>
  <si>
    <t>Tolochenaz</t>
  </si>
  <si>
    <t>Vaux-sur-Morges</t>
  </si>
  <si>
    <t>Villars-Ste-Croix</t>
  </si>
  <si>
    <t>Villars-Sainte-Croix</t>
  </si>
  <si>
    <t>Villars-sous-Yens</t>
  </si>
  <si>
    <t>Vufflens-le-Château</t>
  </si>
  <si>
    <t>Vullierens</t>
  </si>
  <si>
    <t>Yens</t>
  </si>
  <si>
    <t>Cottens VD</t>
  </si>
  <si>
    <t>Hautemorges</t>
  </si>
  <si>
    <t>Reverolle</t>
  </si>
  <si>
    <t>Bussy-Chardonney</t>
  </si>
  <si>
    <t>Sévery</t>
  </si>
  <si>
    <t>Pampigny</t>
  </si>
  <si>
    <t>Apples</t>
  </si>
  <si>
    <t>Boulens</t>
  </si>
  <si>
    <t>Bussy-sur-Moudon</t>
  </si>
  <si>
    <t>Chavannes-sur-Moudon</t>
  </si>
  <si>
    <t>Curtilles</t>
  </si>
  <si>
    <t>Dompierre VD</t>
  </si>
  <si>
    <t>Dompierre (VD)</t>
  </si>
  <si>
    <t>Hermenches</t>
  </si>
  <si>
    <t>Lovatens</t>
  </si>
  <si>
    <t>Lucens</t>
  </si>
  <si>
    <t>Oulens-sur-Lucens</t>
  </si>
  <si>
    <t>Forel-sur-Lucens</t>
  </si>
  <si>
    <t>Cremin</t>
  </si>
  <si>
    <t>Brenles</t>
  </si>
  <si>
    <t>Chesalles-sur-Moudon</t>
  </si>
  <si>
    <t>Sarzens</t>
  </si>
  <si>
    <t>Moudon</t>
  </si>
  <si>
    <t>Ogens</t>
  </si>
  <si>
    <t>Prévonloup</t>
  </si>
  <si>
    <t>Rossenges</t>
  </si>
  <si>
    <t>Syens</t>
  </si>
  <si>
    <t>Villars-le-Comte</t>
  </si>
  <si>
    <t>Vucherens</t>
  </si>
  <si>
    <t>Chapelle-sur-Moudon</t>
  </si>
  <si>
    <t>Montanaire</t>
  </si>
  <si>
    <t>Martherenges</t>
  </si>
  <si>
    <t>Peyres-Possens</t>
  </si>
  <si>
    <t>Chanéaz</t>
  </si>
  <si>
    <t>Thierrens</t>
  </si>
  <si>
    <t>Correvon</t>
  </si>
  <si>
    <t>Denezy</t>
  </si>
  <si>
    <t>St-Cierges</t>
  </si>
  <si>
    <t>Neyruz-sur-Moudon</t>
  </si>
  <si>
    <t>Arnex-sur-Nyon</t>
  </si>
  <si>
    <t>Arzier-Le Muids</t>
  </si>
  <si>
    <t>Bassins</t>
  </si>
  <si>
    <t>Begnins</t>
  </si>
  <si>
    <t>Bogis-Bossey</t>
  </si>
  <si>
    <t>Borex</t>
  </si>
  <si>
    <t>Chavannes-de-Bogis</t>
  </si>
  <si>
    <t>Chavannes-des-Bois</t>
  </si>
  <si>
    <t>Chéserex</t>
  </si>
  <si>
    <t>Coinsins</t>
  </si>
  <si>
    <t>Commugny</t>
  </si>
  <si>
    <t>Coppet</t>
  </si>
  <si>
    <t>Crans VD</t>
  </si>
  <si>
    <t>Crans (VD)</t>
  </si>
  <si>
    <t>Crassier</t>
  </si>
  <si>
    <t>Duillier</t>
  </si>
  <si>
    <t>Eysins</t>
  </si>
  <si>
    <t>Founex</t>
  </si>
  <si>
    <t>Genolier</t>
  </si>
  <si>
    <t>Gingins</t>
  </si>
  <si>
    <t>Givrins</t>
  </si>
  <si>
    <t>Gland</t>
  </si>
  <si>
    <t>Grens</t>
  </si>
  <si>
    <t>Mies</t>
  </si>
  <si>
    <t>Nyon</t>
  </si>
  <si>
    <t>Prangins</t>
  </si>
  <si>
    <t>La Rippe</t>
  </si>
  <si>
    <t>St-Cergue</t>
  </si>
  <si>
    <t>Saint-Cergue</t>
  </si>
  <si>
    <t>La Cure</t>
  </si>
  <si>
    <t>Signy</t>
  </si>
  <si>
    <t>Signy-Avenex</t>
  </si>
  <si>
    <t>Tannay</t>
  </si>
  <si>
    <t>Trélex</t>
  </si>
  <si>
    <t>Le Vaud</t>
  </si>
  <si>
    <t>Vich</t>
  </si>
  <si>
    <t>L'Abergement</t>
  </si>
  <si>
    <t>Agiez</t>
  </si>
  <si>
    <t>Arnex-sur-Orbe</t>
  </si>
  <si>
    <t>Ballaigues</t>
  </si>
  <si>
    <t>Baulmes</t>
  </si>
  <si>
    <t>Bavois</t>
  </si>
  <si>
    <t>Bofflens</t>
  </si>
  <si>
    <t>Bretonnières</t>
  </si>
  <si>
    <t>Chavornay</t>
  </si>
  <si>
    <t>Corcelles-sur-Chavornay</t>
  </si>
  <si>
    <t>Essert-Pittet</t>
  </si>
  <si>
    <t>Les Clées</t>
  </si>
  <si>
    <t>La Russille</t>
  </si>
  <si>
    <t>Croy</t>
  </si>
  <si>
    <t>Juriens</t>
  </si>
  <si>
    <t>Lignerolle</t>
  </si>
  <si>
    <t>Montcherand</t>
  </si>
  <si>
    <t>Orbe</t>
  </si>
  <si>
    <t>La Praz</t>
  </si>
  <si>
    <t>Premier</t>
  </si>
  <si>
    <t>Rances</t>
  </si>
  <si>
    <t>Romainmôtier</t>
  </si>
  <si>
    <t>Romainmôtier-Envy</t>
  </si>
  <si>
    <t>Sergey</t>
  </si>
  <si>
    <t>Valeyres-sous-Rances</t>
  </si>
  <si>
    <t>Vallorbe</t>
  </si>
  <si>
    <t>Vaulion</t>
  </si>
  <si>
    <t>Vuiteboeuf</t>
  </si>
  <si>
    <t>Corcelles-le-Jorat</t>
  </si>
  <si>
    <t>Maracon</t>
  </si>
  <si>
    <t>Montpreveyres</t>
  </si>
  <si>
    <t>Ropraz</t>
  </si>
  <si>
    <t>Servion</t>
  </si>
  <si>
    <t>Les Cullayes</t>
  </si>
  <si>
    <t>Vulliens</t>
  </si>
  <si>
    <t>Montaubion-Chardonney</t>
  </si>
  <si>
    <t>Jorat-Menthue</t>
  </si>
  <si>
    <t>Villars-Tiercelin</t>
  </si>
  <si>
    <t>Peney-le-Jorat</t>
  </si>
  <si>
    <t>Villars-Mendraz</t>
  </si>
  <si>
    <t>Sottens</t>
  </si>
  <si>
    <t>Essertes</t>
  </si>
  <si>
    <t>Oron</t>
  </si>
  <si>
    <t>Palézieux</t>
  </si>
  <si>
    <t>Palézieux-Village</t>
  </si>
  <si>
    <t>Les Tavernes</t>
  </si>
  <si>
    <t>Les Thioleyres</t>
  </si>
  <si>
    <t>Oron-le-Châtel</t>
  </si>
  <si>
    <t>Bussigny-sur-Oron</t>
  </si>
  <si>
    <t>Chesalles-sur-Oron</t>
  </si>
  <si>
    <t>Oron-la-Ville</t>
  </si>
  <si>
    <t>Châtillens</t>
  </si>
  <si>
    <t>Vuibroye</t>
  </si>
  <si>
    <t>Ecoteaux</t>
  </si>
  <si>
    <t>Ferlens VD</t>
  </si>
  <si>
    <t>Jorat-Mézières</t>
  </si>
  <si>
    <t>Mézières VD</t>
  </si>
  <si>
    <t>Carrouge VD</t>
  </si>
  <si>
    <t>Champtauroz</t>
  </si>
  <si>
    <t>Chevroux</t>
  </si>
  <si>
    <t>Corcelles-près-Payerne</t>
  </si>
  <si>
    <t>Grandcour</t>
  </si>
  <si>
    <t>Henniez</t>
  </si>
  <si>
    <t>Missy</t>
  </si>
  <si>
    <t>Payerne</t>
  </si>
  <si>
    <t>Vers-chez-Perrin</t>
  </si>
  <si>
    <t>Trey</t>
  </si>
  <si>
    <t>Treytorrens (Payerne)</t>
  </si>
  <si>
    <t>Sédeilles</t>
  </si>
  <si>
    <t>Villarzel</t>
  </si>
  <si>
    <t>Rossens VD</t>
  </si>
  <si>
    <t>Granges-près-Marnand</t>
  </si>
  <si>
    <t>Valbroye</t>
  </si>
  <si>
    <t>Marnand</t>
  </si>
  <si>
    <t>Seigneux</t>
  </si>
  <si>
    <t>Sassel</t>
  </si>
  <si>
    <t>Combremont-le-Grand</t>
  </si>
  <si>
    <t>Combremont-le-Petit</t>
  </si>
  <si>
    <t>Villars-Bramard</t>
  </si>
  <si>
    <t>Cerniaz VD</t>
  </si>
  <si>
    <t>Château-d'Oex</t>
  </si>
  <si>
    <t>Les Moulins</t>
  </si>
  <si>
    <t>L'Etivaz</t>
  </si>
  <si>
    <t>La Lécherette</t>
  </si>
  <si>
    <t>Rossinière</t>
  </si>
  <si>
    <t>La Tine</t>
  </si>
  <si>
    <t>Rougemont</t>
  </si>
  <si>
    <t>Flendruz</t>
  </si>
  <si>
    <t>Allaman</t>
  </si>
  <si>
    <t>Bursinel</t>
  </si>
  <si>
    <t>Bursins</t>
  </si>
  <si>
    <t>Burtigny</t>
  </si>
  <si>
    <t>Dully</t>
  </si>
  <si>
    <t>Essertines-sur-Rolle</t>
  </si>
  <si>
    <t>Gilly</t>
  </si>
  <si>
    <t>Luins</t>
  </si>
  <si>
    <t>Mont-sur-Rolle</t>
  </si>
  <si>
    <t>Perroy</t>
  </si>
  <si>
    <t>Rolle</t>
  </si>
  <si>
    <t>Tartegnin</t>
  </si>
  <si>
    <t>Vinzel</t>
  </si>
  <si>
    <t>Le Pont</t>
  </si>
  <si>
    <t>L'Abbaye</t>
  </si>
  <si>
    <t>Les Bioux</t>
  </si>
  <si>
    <t>L'Orient</t>
  </si>
  <si>
    <t>Le Chenit</t>
  </si>
  <si>
    <t>Le Sentier</t>
  </si>
  <si>
    <t>Le Solliat</t>
  </si>
  <si>
    <t>Le Brassus</t>
  </si>
  <si>
    <t>Les Charbonnières</t>
  </si>
  <si>
    <t>Le Lieu</t>
  </si>
  <si>
    <t>Le Séchey</t>
  </si>
  <si>
    <t>Le Mont-Pèlerin</t>
  </si>
  <si>
    <t>Chardonne</t>
  </si>
  <si>
    <t>Corseaux</t>
  </si>
  <si>
    <t>Corsier-sur-Vevey</t>
  </si>
  <si>
    <t>Les Monts-de-Corsier</t>
  </si>
  <si>
    <t>Fenil-sur-Corsier</t>
  </si>
  <si>
    <t>Jongny</t>
  </si>
  <si>
    <t>Clarens</t>
  </si>
  <si>
    <t>Montreux</t>
  </si>
  <si>
    <t>Chailly-Montreux</t>
  </si>
  <si>
    <t>Brent</t>
  </si>
  <si>
    <t>Territet</t>
  </si>
  <si>
    <t>Chernex</t>
  </si>
  <si>
    <t>Glion</t>
  </si>
  <si>
    <t>Caux</t>
  </si>
  <si>
    <t>Chamby</t>
  </si>
  <si>
    <t>Villard-sur-Chamby</t>
  </si>
  <si>
    <t>Les Avants</t>
  </si>
  <si>
    <t>La Tour-de-Peilz</t>
  </si>
  <si>
    <t>Veytaux</t>
  </si>
  <si>
    <t>St-Légier-La Chiésaz</t>
  </si>
  <si>
    <t>Blonay - Saint-Légier</t>
  </si>
  <si>
    <t>Blonay</t>
  </si>
  <si>
    <t>Belmont-sur-Yverdon</t>
  </si>
  <si>
    <t>Bioley-Magnoux</t>
  </si>
  <si>
    <t>Chamblon</t>
  </si>
  <si>
    <t>Champvent</t>
  </si>
  <si>
    <t>Essert-sous-Champvent</t>
  </si>
  <si>
    <t>Villars-sous-Champvent</t>
  </si>
  <si>
    <t>Chavannes-le-Chêne</t>
  </si>
  <si>
    <t>Chêne-Pâquier</t>
  </si>
  <si>
    <t>Cheseaux-Noréaz</t>
  </si>
  <si>
    <t>Cronay</t>
  </si>
  <si>
    <t>Cuarny</t>
  </si>
  <si>
    <t>Démoret</t>
  </si>
  <si>
    <t>Donneloye</t>
  </si>
  <si>
    <t>Gossens</t>
  </si>
  <si>
    <t>Mézery-près-Donneloye</t>
  </si>
  <si>
    <t>Prahins</t>
  </si>
  <si>
    <t>Ependes VD</t>
  </si>
  <si>
    <t>Ependes (VD)</t>
  </si>
  <si>
    <t>Mathod</t>
  </si>
  <si>
    <t>Molondin</t>
  </si>
  <si>
    <t>Montagny-près-Yverdon</t>
  </si>
  <si>
    <t>Oppens</t>
  </si>
  <si>
    <t>Orges</t>
  </si>
  <si>
    <t>Orzens</t>
  </si>
  <si>
    <t>Pomy</t>
  </si>
  <si>
    <t>Rovray</t>
  </si>
  <si>
    <t>Suchy</t>
  </si>
  <si>
    <t>Suscévaz</t>
  </si>
  <si>
    <t>Treycovagnes</t>
  </si>
  <si>
    <t>Ursins</t>
  </si>
  <si>
    <t>Valeyres-sous-Montagny</t>
  </si>
  <si>
    <t>Valeyres-sous-Ursins</t>
  </si>
  <si>
    <t>Villars-Epeney</t>
  </si>
  <si>
    <t>Vugelles-La Mothe</t>
  </si>
  <si>
    <t>Yverdon-les-Bains</t>
  </si>
  <si>
    <t>Gressy</t>
  </si>
  <si>
    <t>Yvonand</t>
  </si>
  <si>
    <t>Brig</t>
  </si>
  <si>
    <t>Brig-Glis</t>
  </si>
  <si>
    <t>VS</t>
  </si>
  <si>
    <t>Gamsen</t>
  </si>
  <si>
    <t>Brigerbad</t>
  </si>
  <si>
    <t>Glis</t>
  </si>
  <si>
    <t>Eggerberg</t>
  </si>
  <si>
    <t>Mund</t>
  </si>
  <si>
    <t>Naters</t>
  </si>
  <si>
    <t>Birgisch</t>
  </si>
  <si>
    <t>Blatten b. Naters</t>
  </si>
  <si>
    <t>Belalp</t>
  </si>
  <si>
    <t>Rothwald</t>
  </si>
  <si>
    <t>Ried-Brig</t>
  </si>
  <si>
    <t>Simplon Dorf</t>
  </si>
  <si>
    <t>Simplon</t>
  </si>
  <si>
    <t>Simplon Hospiz</t>
  </si>
  <si>
    <t>Gabi (Simplon)</t>
  </si>
  <si>
    <t>Termen</t>
  </si>
  <si>
    <t>Rosswald</t>
  </si>
  <si>
    <t>Gondo</t>
  </si>
  <si>
    <t>Zwischbergen</t>
  </si>
  <si>
    <t>Ardon</t>
  </si>
  <si>
    <t>Chamoson</t>
  </si>
  <si>
    <t>Mayens-de-Chamoson</t>
  </si>
  <si>
    <t>Les Vérines (Chamoson)</t>
  </si>
  <si>
    <t>Némiaz (Chamoson)</t>
  </si>
  <si>
    <t>Grugnay (Chamoson)</t>
  </si>
  <si>
    <t>St-Pierre-de-Clages</t>
  </si>
  <si>
    <t>Conthey</t>
  </si>
  <si>
    <t>St-Séverin</t>
  </si>
  <si>
    <t>Erde</t>
  </si>
  <si>
    <t>Aven</t>
  </si>
  <si>
    <t>Daillon</t>
  </si>
  <si>
    <t>Clèbes (Nendaz)</t>
  </si>
  <si>
    <t>Nendaz</t>
  </si>
  <si>
    <t>Aproz (Nendaz)</t>
  </si>
  <si>
    <t>Basse-Nendaz</t>
  </si>
  <si>
    <t>Fey (Nendaz)</t>
  </si>
  <si>
    <t>Bieudron (Nendaz)</t>
  </si>
  <si>
    <t>Condémines (Nendaz)</t>
  </si>
  <si>
    <t>Saclentse</t>
  </si>
  <si>
    <t>Baar (Nendaz)</t>
  </si>
  <si>
    <t>Beuson (Nendaz)</t>
  </si>
  <si>
    <t>Brignon (Nendaz)</t>
  </si>
  <si>
    <t>Haute-Nendaz</t>
  </si>
  <si>
    <t>Siviez (Nendaz)</t>
  </si>
  <si>
    <t>Sornard (Nendaz)</t>
  </si>
  <si>
    <t>Vétroz</t>
  </si>
  <si>
    <t>Bourg-St-Pierre</t>
  </si>
  <si>
    <t>Bourg-Saint-Pierre</t>
  </si>
  <si>
    <t>Liddes</t>
  </si>
  <si>
    <t>Fontaine Dessus (Liddes)</t>
  </si>
  <si>
    <t>Fontaine Dessous (Liddes)</t>
  </si>
  <si>
    <t>Dranse (Liddes)</t>
  </si>
  <si>
    <t>Chandonne (Liddes)</t>
  </si>
  <si>
    <t>Rive Haute (Liddes)</t>
  </si>
  <si>
    <t>Fornex (Liddes)</t>
  </si>
  <si>
    <t>Les Moulins VS (Liddes)</t>
  </si>
  <si>
    <t>Vichères (Liddes)</t>
  </si>
  <si>
    <t>Palasuit (Liddes)</t>
  </si>
  <si>
    <t>Chez Petit (Liddes)</t>
  </si>
  <si>
    <t>Petit Vichères (Liddes)</t>
  </si>
  <si>
    <t>Orsières</t>
  </si>
  <si>
    <t>Champex-Lac</t>
  </si>
  <si>
    <t>Praz-de-Fort</t>
  </si>
  <si>
    <t>La Fouly VS</t>
  </si>
  <si>
    <t>Sembrancher</t>
  </si>
  <si>
    <t>Chamoille (Sembrancher)</t>
  </si>
  <si>
    <t>La Garde (Sembrancher)</t>
  </si>
  <si>
    <t>Chemin</t>
  </si>
  <si>
    <t>Val de Bagnes</t>
  </si>
  <si>
    <t>Vens (Sembrancher)</t>
  </si>
  <si>
    <t>Le Châble VS</t>
  </si>
  <si>
    <t>Bruson</t>
  </si>
  <si>
    <t>Verbier</t>
  </si>
  <si>
    <t>Vollèges</t>
  </si>
  <si>
    <t>Cries (Vollèges)</t>
  </si>
  <si>
    <t>Levron</t>
  </si>
  <si>
    <t>Versegères</t>
  </si>
  <si>
    <t>Champsec</t>
  </si>
  <si>
    <t>Lourtier</t>
  </si>
  <si>
    <t>Fionnay</t>
  </si>
  <si>
    <t>Sarreyer</t>
  </si>
  <si>
    <t>Bellwald</t>
  </si>
  <si>
    <t>Binn</t>
  </si>
  <si>
    <t>Ernen</t>
  </si>
  <si>
    <t>Ausserbinn</t>
  </si>
  <si>
    <t>Mühlebach (Goms)</t>
  </si>
  <si>
    <t>Steinhaus</t>
  </si>
  <si>
    <t>Fiesch</t>
  </si>
  <si>
    <t>Jungfraujoch</t>
  </si>
  <si>
    <t>Fieschertal</t>
  </si>
  <si>
    <t>Lax</t>
  </si>
  <si>
    <t>Ulrichen</t>
  </si>
  <si>
    <t>Obergoms</t>
  </si>
  <si>
    <t>Obergesteln</t>
  </si>
  <si>
    <t>Oberwald</t>
  </si>
  <si>
    <t>Münster VS</t>
  </si>
  <si>
    <t>Goms</t>
  </si>
  <si>
    <t>Geschinen</t>
  </si>
  <si>
    <t>Biel VS</t>
  </si>
  <si>
    <t>Ritzingen</t>
  </si>
  <si>
    <t>Selkingen</t>
  </si>
  <si>
    <t>Niederwald</t>
  </si>
  <si>
    <t>Blitzingen</t>
  </si>
  <si>
    <t>Reckingen VS</t>
  </si>
  <si>
    <t>Gluringen</t>
  </si>
  <si>
    <t>Fortunau (Ayent)</t>
  </si>
  <si>
    <t>Ayent</t>
  </si>
  <si>
    <t>Luc (Ayent)</t>
  </si>
  <si>
    <t>St-Romain (Ayent)</t>
  </si>
  <si>
    <t>Saxonne (Ayent)</t>
  </si>
  <si>
    <t>Villa (Ayent)</t>
  </si>
  <si>
    <t>La Place (Ayent)</t>
  </si>
  <si>
    <t>Botyre (Ayent)</t>
  </si>
  <si>
    <t>Blignou (Ayent)</t>
  </si>
  <si>
    <t>Argnou (Ayent)</t>
  </si>
  <si>
    <t>Signèse (Ayent)</t>
  </si>
  <si>
    <t>Anzère</t>
  </si>
  <si>
    <t>Evolène</t>
  </si>
  <si>
    <t>Lanna</t>
  </si>
  <si>
    <t>Les Haudères</t>
  </si>
  <si>
    <t>La Tour VS</t>
  </si>
  <si>
    <t>La Sage</t>
  </si>
  <si>
    <t>La Forclaz VS</t>
  </si>
  <si>
    <t>Villa (Evolène)</t>
  </si>
  <si>
    <t>Arolla</t>
  </si>
  <si>
    <t>Euseigne</t>
  </si>
  <si>
    <t>Hérémence</t>
  </si>
  <si>
    <t>St-Martin VS</t>
  </si>
  <si>
    <t>Saint-Martin (VS)</t>
  </si>
  <si>
    <t>Liez (St-Martin)</t>
  </si>
  <si>
    <t>Trogne (St-Martin)</t>
  </si>
  <si>
    <t>Suen (St-Martin)</t>
  </si>
  <si>
    <t>Eison (St-Martin)</t>
  </si>
  <si>
    <t>Vex</t>
  </si>
  <si>
    <t>Thyon</t>
  </si>
  <si>
    <t>Les Collons</t>
  </si>
  <si>
    <t>Les Mayens-de-Sion</t>
  </si>
  <si>
    <t>Vernamiège</t>
  </si>
  <si>
    <t>Mont-Noble</t>
  </si>
  <si>
    <t>Mase</t>
  </si>
  <si>
    <t>Nax</t>
  </si>
  <si>
    <t>Agarn</t>
  </si>
  <si>
    <t>Albinen</t>
  </si>
  <si>
    <t>Ergisch</t>
  </si>
  <si>
    <t>Inden</t>
  </si>
  <si>
    <t>Susten</t>
  </si>
  <si>
    <t>Leuk</t>
  </si>
  <si>
    <t>Leuk Stadt</t>
  </si>
  <si>
    <t>Erschmatt</t>
  </si>
  <si>
    <t>Leukerbad</t>
  </si>
  <si>
    <t>Oberems</t>
  </si>
  <si>
    <t>Salgesch</t>
  </si>
  <si>
    <t>Varen</t>
  </si>
  <si>
    <t>Guttet-Feschel</t>
  </si>
  <si>
    <t>Gampel</t>
  </si>
  <si>
    <t>Gampel-Bratsch</t>
  </si>
  <si>
    <t>Niedergampel</t>
  </si>
  <si>
    <t>Bratsch</t>
  </si>
  <si>
    <t>Turtmann</t>
  </si>
  <si>
    <t>Turtmann-Unterems</t>
  </si>
  <si>
    <t>Gruben</t>
  </si>
  <si>
    <t>Unterems</t>
  </si>
  <si>
    <t>Bovernier</t>
  </si>
  <si>
    <t>Les Valettes (Bovernier)</t>
  </si>
  <si>
    <t>Fully</t>
  </si>
  <si>
    <t>Isérables</t>
  </si>
  <si>
    <t>Ovronnaz</t>
  </si>
  <si>
    <t>Leytron</t>
  </si>
  <si>
    <t>Produit (Leytron)</t>
  </si>
  <si>
    <t>Montagnon (Leytron)</t>
  </si>
  <si>
    <t>Dugny (Leytron)</t>
  </si>
  <si>
    <t>Charrat</t>
  </si>
  <si>
    <t>Martigny</t>
  </si>
  <si>
    <t>Martigny-Croix</t>
  </si>
  <si>
    <t>Martigny-Combe</t>
  </si>
  <si>
    <t>Ravoire</t>
  </si>
  <si>
    <t>Riddes</t>
  </si>
  <si>
    <t>Auddes-sur-Riddes</t>
  </si>
  <si>
    <t>La Tzoumaz</t>
  </si>
  <si>
    <t>Saillon</t>
  </si>
  <si>
    <t>Saxon</t>
  </si>
  <si>
    <t>Trient</t>
  </si>
  <si>
    <t>Champéry</t>
  </si>
  <si>
    <t>Collombey</t>
  </si>
  <si>
    <t>Collombey-Muraz</t>
  </si>
  <si>
    <t>Muraz (Collombey)</t>
  </si>
  <si>
    <t>Monthey</t>
  </si>
  <si>
    <t>Choëx</t>
  </si>
  <si>
    <t>Les Giettes</t>
  </si>
  <si>
    <t>Bouveret</t>
  </si>
  <si>
    <t>Port-Valais</t>
  </si>
  <si>
    <t>Les Evouettes</t>
  </si>
  <si>
    <t>St-Gingolph</t>
  </si>
  <si>
    <t>Saint-Gingolph</t>
  </si>
  <si>
    <t>Troistorrents</t>
  </si>
  <si>
    <t>Morgins</t>
  </si>
  <si>
    <t>Val-d'Illiez</t>
  </si>
  <si>
    <t>Champoussin</t>
  </si>
  <si>
    <t>Les Crosets</t>
  </si>
  <si>
    <t>Vionnaz</t>
  </si>
  <si>
    <t>Torgon</t>
  </si>
  <si>
    <t>Vouvry</t>
  </si>
  <si>
    <t>Miex</t>
  </si>
  <si>
    <t>Bister</t>
  </si>
  <si>
    <t>Bitsch</t>
  </si>
  <si>
    <t>Grengiols</t>
  </si>
  <si>
    <t>Goppisberg</t>
  </si>
  <si>
    <t>Riederalp</t>
  </si>
  <si>
    <t>Greich</t>
  </si>
  <si>
    <t>Ried-Mörel</t>
  </si>
  <si>
    <t>Ausserberg</t>
  </si>
  <si>
    <t>Blatten (Lötschen)</t>
  </si>
  <si>
    <t>Blatten</t>
  </si>
  <si>
    <t>Bürchen</t>
  </si>
  <si>
    <t>Eischoll</t>
  </si>
  <si>
    <t>Ferden</t>
  </si>
  <si>
    <t>Goppenstein</t>
  </si>
  <si>
    <t>Kippel</t>
  </si>
  <si>
    <t>Niedergesteln</t>
  </si>
  <si>
    <t>Raron</t>
  </si>
  <si>
    <t>St. German</t>
  </si>
  <si>
    <t>Unterbäch VS</t>
  </si>
  <si>
    <t>Unterbäch</t>
  </si>
  <si>
    <t>Wiler (Lötschen)</t>
  </si>
  <si>
    <t>Mörel</t>
  </si>
  <si>
    <t>Mörel-Filet</t>
  </si>
  <si>
    <t>Filet</t>
  </si>
  <si>
    <t>Steg VS</t>
  </si>
  <si>
    <t>Steg-Hohtenn</t>
  </si>
  <si>
    <t>Hohtenn</t>
  </si>
  <si>
    <t>Betten</t>
  </si>
  <si>
    <t>Bettmeralp</t>
  </si>
  <si>
    <t>Martisberg</t>
  </si>
  <si>
    <t>Collonges</t>
  </si>
  <si>
    <t>Dorénaz</t>
  </si>
  <si>
    <t>Evionnaz</t>
  </si>
  <si>
    <t>Finhaut</t>
  </si>
  <si>
    <t>Le Châtelard VS</t>
  </si>
  <si>
    <t>Massongex</t>
  </si>
  <si>
    <t>St-Maurice</t>
  </si>
  <si>
    <t>Saint-Maurice</t>
  </si>
  <si>
    <t>Mex VS</t>
  </si>
  <si>
    <t>Salvan</t>
  </si>
  <si>
    <t>Les Granges (Salvan)</t>
  </si>
  <si>
    <t>Les Marécottes</t>
  </si>
  <si>
    <t>Le Trétien</t>
  </si>
  <si>
    <t>Vernayaz</t>
  </si>
  <si>
    <t>Vérossaz</t>
  </si>
  <si>
    <t>Chalais</t>
  </si>
  <si>
    <t>Réchy</t>
  </si>
  <si>
    <t>Vercorin</t>
  </si>
  <si>
    <t>Chippis</t>
  </si>
  <si>
    <t>Grône</t>
  </si>
  <si>
    <t>Icogne</t>
  </si>
  <si>
    <t>Lens</t>
  </si>
  <si>
    <t>Flanthey</t>
  </si>
  <si>
    <t>St-Léonard</t>
  </si>
  <si>
    <t>Saint-Léonard</t>
  </si>
  <si>
    <t>Sierre</t>
  </si>
  <si>
    <t>Muraz (Sierre)</t>
  </si>
  <si>
    <t>Noës</t>
  </si>
  <si>
    <t>Granges VS</t>
  </si>
  <si>
    <t>Niouc</t>
  </si>
  <si>
    <t>Anniviers</t>
  </si>
  <si>
    <t>Vissoie</t>
  </si>
  <si>
    <t>St-Luc</t>
  </si>
  <si>
    <t>Chandolin</t>
  </si>
  <si>
    <t>Ayer</t>
  </si>
  <si>
    <t>Zinal</t>
  </si>
  <si>
    <t>Grimentz</t>
  </si>
  <si>
    <t>Mission</t>
  </si>
  <si>
    <t>St-Jean VS</t>
  </si>
  <si>
    <t>Corin-de-la-Crête</t>
  </si>
  <si>
    <t>Crans-Montana</t>
  </si>
  <si>
    <t>Loc</t>
  </si>
  <si>
    <t>Montana</t>
  </si>
  <si>
    <t>Aminona</t>
  </si>
  <si>
    <t>Chermignon</t>
  </si>
  <si>
    <t>Chermignon-d'en-Bas</t>
  </si>
  <si>
    <t>Ollon VS</t>
  </si>
  <si>
    <t>Mollens VS</t>
  </si>
  <si>
    <t>Randogne</t>
  </si>
  <si>
    <t>Champzabé</t>
  </si>
  <si>
    <t>Veyras</t>
  </si>
  <si>
    <t>Noble-Contrée</t>
  </si>
  <si>
    <t>Miège</t>
  </si>
  <si>
    <t>Venthône</t>
  </si>
  <si>
    <t>Arbaz</t>
  </si>
  <si>
    <t>Grimisuat</t>
  </si>
  <si>
    <t>Champlan (Grimisuat)</t>
  </si>
  <si>
    <t>Savièse</t>
  </si>
  <si>
    <t>Sion</t>
  </si>
  <si>
    <t>Uvrier</t>
  </si>
  <si>
    <t>Pont-de-la-Morge (Sion)</t>
  </si>
  <si>
    <t>Bramois</t>
  </si>
  <si>
    <t>Salins</t>
  </si>
  <si>
    <t>Arvillard (Salins)</t>
  </si>
  <si>
    <t>Pravidondaz (Salins)</t>
  </si>
  <si>
    <t>Turin (Salins)</t>
  </si>
  <si>
    <t>Misériez (Salins)</t>
  </si>
  <si>
    <t>Les Agettes</t>
  </si>
  <si>
    <t>La Vernaz (Les Agettes)</t>
  </si>
  <si>
    <t>Crête-à-l'Oeil (Les Agettes)</t>
  </si>
  <si>
    <t>Veysonnaz</t>
  </si>
  <si>
    <t>Baltschieder</t>
  </si>
  <si>
    <t>Eisten</t>
  </si>
  <si>
    <t>Kalpetran</t>
  </si>
  <si>
    <t>Embd</t>
  </si>
  <si>
    <t>Grächen</t>
  </si>
  <si>
    <t>Lalden</t>
  </si>
  <si>
    <t>Randa</t>
  </si>
  <si>
    <t>Saas-Almagell</t>
  </si>
  <si>
    <t>Saas-Balen</t>
  </si>
  <si>
    <t>Saas-Fee</t>
  </si>
  <si>
    <t>Saas-Grund</t>
  </si>
  <si>
    <t>St. Niklaus VS</t>
  </si>
  <si>
    <t>St. Niklaus</t>
  </si>
  <si>
    <t>Herbriggen</t>
  </si>
  <si>
    <t>Stalden VS</t>
  </si>
  <si>
    <t>Stalden (VS)</t>
  </si>
  <si>
    <t>Staldenried</t>
  </si>
  <si>
    <t>Täsch</t>
  </si>
  <si>
    <t>Törbel</t>
  </si>
  <si>
    <t>Visp</t>
  </si>
  <si>
    <t>Eyholz</t>
  </si>
  <si>
    <t>Visperterminen</t>
  </si>
  <si>
    <t>Zeneggen</t>
  </si>
  <si>
    <t>Zermatt</t>
  </si>
  <si>
    <t>Areuse</t>
  </si>
  <si>
    <t>Boudry</t>
  </si>
  <si>
    <t>NE</t>
  </si>
  <si>
    <t>Cortaillod</t>
  </si>
  <si>
    <t>Rochefort</t>
  </si>
  <si>
    <t>Chambrelien</t>
  </si>
  <si>
    <t>Montezillon</t>
  </si>
  <si>
    <t>Champ-du-Moulin</t>
  </si>
  <si>
    <t>Fretereules</t>
  </si>
  <si>
    <t>Brot-Dessous</t>
  </si>
  <si>
    <t>Auvernier</t>
  </si>
  <si>
    <t>Milvignes</t>
  </si>
  <si>
    <t>Colombier NE</t>
  </si>
  <si>
    <t>Bôle</t>
  </si>
  <si>
    <t>Bevaix</t>
  </si>
  <si>
    <t>La Grande Béroche</t>
  </si>
  <si>
    <t>Gorgier</t>
  </si>
  <si>
    <t>St-Aubin-Sauges</t>
  </si>
  <si>
    <t>Chez-le-Bart</t>
  </si>
  <si>
    <t>Montalchez</t>
  </si>
  <si>
    <t>Fresens</t>
  </si>
  <si>
    <t>Vaumarcus</t>
  </si>
  <si>
    <t>La Chaux-de-Fonds</t>
  </si>
  <si>
    <t>La Cibourg</t>
  </si>
  <si>
    <t>Le Crêt-du-Locle</t>
  </si>
  <si>
    <t>Les Planchettes</t>
  </si>
  <si>
    <t>La Sagne NE</t>
  </si>
  <si>
    <t>La Sagne</t>
  </si>
  <si>
    <t>La Brévine</t>
  </si>
  <si>
    <t>Les Taillères</t>
  </si>
  <si>
    <t>La Châtagne</t>
  </si>
  <si>
    <t>Le Brouillet</t>
  </si>
  <si>
    <t>Brot-Plamboz</t>
  </si>
  <si>
    <t>Le Cerneux-Péquignot</t>
  </si>
  <si>
    <t>La Chaux-du-Milieu</t>
  </si>
  <si>
    <t>Le Locle</t>
  </si>
  <si>
    <t>Le Prévoux</t>
  </si>
  <si>
    <t>Les Brenets</t>
  </si>
  <si>
    <t>Les Ponts-de-Martel</t>
  </si>
  <si>
    <t>Petit-Martel</t>
  </si>
  <si>
    <t>Cornaux NE</t>
  </si>
  <si>
    <t>Cornaux</t>
  </si>
  <si>
    <t>Cressier NE</t>
  </si>
  <si>
    <t>Cressier (NE)</t>
  </si>
  <si>
    <t>Enges</t>
  </si>
  <si>
    <t>Hauterive NE</t>
  </si>
  <si>
    <t>Hauterive (NE)</t>
  </si>
  <si>
    <t>Le Landeron</t>
  </si>
  <si>
    <t>Lignières</t>
  </si>
  <si>
    <t>Neuchâtel</t>
  </si>
  <si>
    <t>Peseux</t>
  </si>
  <si>
    <t>Corcelles NE</t>
  </si>
  <si>
    <t>Cormondrèche</t>
  </si>
  <si>
    <t>Valangin</t>
  </si>
  <si>
    <t>Chaumont</t>
  </si>
  <si>
    <t>St-Blaise</t>
  </si>
  <si>
    <t>Saint-Blaise</t>
  </si>
  <si>
    <t>Marin-Epagnier</t>
  </si>
  <si>
    <t>La Tène</t>
  </si>
  <si>
    <t>Thielle</t>
  </si>
  <si>
    <t>Wavre</t>
  </si>
  <si>
    <t>Montmollin</t>
  </si>
  <si>
    <t>Val-de-Ruz</t>
  </si>
  <si>
    <t>Boudevilliers</t>
  </si>
  <si>
    <t>Fontaines NE</t>
  </si>
  <si>
    <t>Fontainemelon</t>
  </si>
  <si>
    <t>La Vue-des-Alpes</t>
  </si>
  <si>
    <t>Cernier</t>
  </si>
  <si>
    <t>Chézard-St-Martin</t>
  </si>
  <si>
    <t>Les Vieux-Prés</t>
  </si>
  <si>
    <t>Dombresson</t>
  </si>
  <si>
    <t>Villiers</t>
  </si>
  <si>
    <t>Le Pâquier NE</t>
  </si>
  <si>
    <t>Vilars NE</t>
  </si>
  <si>
    <t>Engollon</t>
  </si>
  <si>
    <t>Fenin</t>
  </si>
  <si>
    <t>Saules</t>
  </si>
  <si>
    <t>Savagnier</t>
  </si>
  <si>
    <t>Les Geneveys-sur-Coffrane</t>
  </si>
  <si>
    <t>Coffrane</t>
  </si>
  <si>
    <t>Les Hauts-Geneveys</t>
  </si>
  <si>
    <t>La Côte-aux-Fées</t>
  </si>
  <si>
    <t>Les Verrières</t>
  </si>
  <si>
    <t>Noiraigue</t>
  </si>
  <si>
    <t>Val-de-Travers</t>
  </si>
  <si>
    <t>Travers</t>
  </si>
  <si>
    <t>Couvet</t>
  </si>
  <si>
    <t>Môtiers NE</t>
  </si>
  <si>
    <t>Boveresse</t>
  </si>
  <si>
    <t>Fleurier</t>
  </si>
  <si>
    <t>Buttes</t>
  </si>
  <si>
    <t>Mont-de-Buttes</t>
  </si>
  <si>
    <t>St-Sulpice NE</t>
  </si>
  <si>
    <t>Les Sagnettes</t>
  </si>
  <si>
    <t>Les Bayards</t>
  </si>
  <si>
    <t>Aire-la-Ville</t>
  </si>
  <si>
    <t>GE</t>
  </si>
  <si>
    <t>Anières</t>
  </si>
  <si>
    <t>Avully</t>
  </si>
  <si>
    <t>Athenaz (Avusy)</t>
  </si>
  <si>
    <t>Avusy</t>
  </si>
  <si>
    <t>La Croix-de-Rozon</t>
  </si>
  <si>
    <t>Bardonnex</t>
  </si>
  <si>
    <t>Bellevue</t>
  </si>
  <si>
    <t>Bernex</t>
  </si>
  <si>
    <t>Carouge GE</t>
  </si>
  <si>
    <t>Carouge (GE)</t>
  </si>
  <si>
    <t>Cartigny</t>
  </si>
  <si>
    <t>Céligny</t>
  </si>
  <si>
    <t>Chancy</t>
  </si>
  <si>
    <t>Chêne-Bougeries</t>
  </si>
  <si>
    <t>Conches</t>
  </si>
  <si>
    <t>Chêne-Bourg</t>
  </si>
  <si>
    <t>Choulex</t>
  </si>
  <si>
    <t>Collex</t>
  </si>
  <si>
    <t>Collex-Bossy</t>
  </si>
  <si>
    <t>Vésenaz</t>
  </si>
  <si>
    <t>Collonge-Bellerive</t>
  </si>
  <si>
    <t>Cologny</t>
  </si>
  <si>
    <t>Confignon</t>
  </si>
  <si>
    <t>Corsier GE</t>
  </si>
  <si>
    <t>Corsier (GE)</t>
  </si>
  <si>
    <t>La Plaine</t>
  </si>
  <si>
    <t>Dardagny</t>
  </si>
  <si>
    <t>Genève</t>
  </si>
  <si>
    <t>Les Acacias</t>
  </si>
  <si>
    <t>Genthod</t>
  </si>
  <si>
    <t>Le Grand-Saconnex</t>
  </si>
  <si>
    <t>Gy</t>
  </si>
  <si>
    <t>Hermance</t>
  </si>
  <si>
    <t>Jussy</t>
  </si>
  <si>
    <t>Laconnex</t>
  </si>
  <si>
    <t>Grand-Lancy</t>
  </si>
  <si>
    <t>Lancy</t>
  </si>
  <si>
    <t>Petit-Lancy</t>
  </si>
  <si>
    <t>Meinier</t>
  </si>
  <si>
    <t>Cointrin</t>
  </si>
  <si>
    <t>Meyrin</t>
  </si>
  <si>
    <t>Onex</t>
  </si>
  <si>
    <t>Perly</t>
  </si>
  <si>
    <t>Perly-Certoux</t>
  </si>
  <si>
    <t>Plan-les-Ouates</t>
  </si>
  <si>
    <t>Chambésy</t>
  </si>
  <si>
    <t>Pregny-Chambésy</t>
  </si>
  <si>
    <t>Presinge</t>
  </si>
  <si>
    <t>Puplinge</t>
  </si>
  <si>
    <t>Russin</t>
  </si>
  <si>
    <t>Satigny</t>
  </si>
  <si>
    <t>Soral</t>
  </si>
  <si>
    <t>Thônex</t>
  </si>
  <si>
    <t>Troinex</t>
  </si>
  <si>
    <t>Vandoeuvres</t>
  </si>
  <si>
    <t>Vernier</t>
  </si>
  <si>
    <t>Le Lignon</t>
  </si>
  <si>
    <t>Aïre</t>
  </si>
  <si>
    <t>Châtelaine</t>
  </si>
  <si>
    <t>Les Avanchets</t>
  </si>
  <si>
    <t>Versoix</t>
  </si>
  <si>
    <t>Vessy</t>
  </si>
  <si>
    <t>Veyrier</t>
  </si>
  <si>
    <t>Boécourt</t>
  </si>
  <si>
    <t>JU</t>
  </si>
  <si>
    <t>Montavon</t>
  </si>
  <si>
    <t>Bourrignon</t>
  </si>
  <si>
    <t>Châtillon JU</t>
  </si>
  <si>
    <t>Châtillon (JU)</t>
  </si>
  <si>
    <t>Courchapoix</t>
  </si>
  <si>
    <t>Courrendlin</t>
  </si>
  <si>
    <t>Vellerat</t>
  </si>
  <si>
    <t>Rebeuvelier</t>
  </si>
  <si>
    <t>Courroux</t>
  </si>
  <si>
    <t>Courcelon</t>
  </si>
  <si>
    <t>Courtételle</t>
  </si>
  <si>
    <t>Delémont</t>
  </si>
  <si>
    <t>Develier</t>
  </si>
  <si>
    <t>Ederswiler</t>
  </si>
  <si>
    <t>Mervelier</t>
  </si>
  <si>
    <t>Mettembert</t>
  </si>
  <si>
    <t>Movelier</t>
  </si>
  <si>
    <t>Pleigne</t>
  </si>
  <si>
    <t>Lucelle</t>
  </si>
  <si>
    <t>Rossemaison</t>
  </si>
  <si>
    <t>Saulcy</t>
  </si>
  <si>
    <t>Soyhières</t>
  </si>
  <si>
    <t>Courfaivre</t>
  </si>
  <si>
    <t>Haute-Sorne</t>
  </si>
  <si>
    <t>Bassecourt</t>
  </si>
  <si>
    <t>Glovelier</t>
  </si>
  <si>
    <t>Undervelier</t>
  </si>
  <si>
    <t>Soulce</t>
  </si>
  <si>
    <t>Vicques</t>
  </si>
  <si>
    <t>Val Terbi</t>
  </si>
  <si>
    <t>Corban</t>
  </si>
  <si>
    <t>Montsevelier</t>
  </si>
  <si>
    <t>Vermes</t>
  </si>
  <si>
    <t>Le Bémont JU</t>
  </si>
  <si>
    <t>Le Bémont (JU)</t>
  </si>
  <si>
    <t>Les Bois</t>
  </si>
  <si>
    <t>Les Breuleux</t>
  </si>
  <si>
    <t>La Chaux-des-Breuleux</t>
  </si>
  <si>
    <t>Les Enfers</t>
  </si>
  <si>
    <t>Les Genevez JU</t>
  </si>
  <si>
    <t>Les Genevez (JU)</t>
  </si>
  <si>
    <t>Le Prédame</t>
  </si>
  <si>
    <t>Lajoux JU</t>
  </si>
  <si>
    <t>Lajoux (JU)</t>
  </si>
  <si>
    <t>Fornet-Dessus</t>
  </si>
  <si>
    <t>Montfaucon</t>
  </si>
  <si>
    <t>Montfavergier</t>
  </si>
  <si>
    <t>Les Emibois</t>
  </si>
  <si>
    <t>Muriaux</t>
  </si>
  <si>
    <t>Le Cerneux-Veusil</t>
  </si>
  <si>
    <t>Le Noirmont</t>
  </si>
  <si>
    <t>Saignelégier</t>
  </si>
  <si>
    <t>Les Pommerats</t>
  </si>
  <si>
    <t>Goumois</t>
  </si>
  <si>
    <t>St-Brais</t>
  </si>
  <si>
    <t>Saint-Brais</t>
  </si>
  <si>
    <t>St-Ursanne</t>
  </si>
  <si>
    <t>Soubey</t>
  </si>
  <si>
    <t>Alle</t>
  </si>
  <si>
    <t>Beurnevésin</t>
  </si>
  <si>
    <t>Boncourt</t>
  </si>
  <si>
    <t>Bonfol</t>
  </si>
  <si>
    <t>Bure</t>
  </si>
  <si>
    <t>Coeuve</t>
  </si>
  <si>
    <t>Cornol</t>
  </si>
  <si>
    <t>Courchavon</t>
  </si>
  <si>
    <t>Courgenay</t>
  </si>
  <si>
    <t>Courtemautruy</t>
  </si>
  <si>
    <t>Courtedoux</t>
  </si>
  <si>
    <t>Damphreux</t>
  </si>
  <si>
    <t>Fahy</t>
  </si>
  <si>
    <t>Fontenais</t>
  </si>
  <si>
    <t>Villars-sur-Fontenais</t>
  </si>
  <si>
    <t>Bressaucourt</t>
  </si>
  <si>
    <t>Grandfontaine</t>
  </si>
  <si>
    <t>Lugnez</t>
  </si>
  <si>
    <t>Porrentruy</t>
  </si>
  <si>
    <t>Vendlincourt</t>
  </si>
  <si>
    <t>Courtemaîche</t>
  </si>
  <si>
    <t>Basse-Allaine</t>
  </si>
  <si>
    <t>Montignez</t>
  </si>
  <si>
    <t>Buix</t>
  </si>
  <si>
    <t>Clos du Doubs</t>
  </si>
  <si>
    <t>Montmelon</t>
  </si>
  <si>
    <t>Montenol</t>
  </si>
  <si>
    <t>Epauvillers</t>
  </si>
  <si>
    <t>Epiquerez</t>
  </si>
  <si>
    <t>Seleute</t>
  </si>
  <si>
    <t>Ocourt</t>
  </si>
  <si>
    <t>Chevenez</t>
  </si>
  <si>
    <t>Haute-Ajoie</t>
  </si>
  <si>
    <t>Rocourt</t>
  </si>
  <si>
    <t>Réclère</t>
  </si>
  <si>
    <t>Roche-d'Or</t>
  </si>
  <si>
    <t>Damvant</t>
  </si>
  <si>
    <t>Miécourt</t>
  </si>
  <si>
    <t>La Baroche</t>
  </si>
  <si>
    <t>Charmoille</t>
  </si>
  <si>
    <t>Fregiécourt</t>
  </si>
  <si>
    <t>Pleujouse</t>
  </si>
  <si>
    <t>Asuel</t>
  </si>
  <si>
    <t>Vaduz</t>
  </si>
  <si>
    <t>Triesen</t>
  </si>
  <si>
    <t>Balzers</t>
  </si>
  <si>
    <t>Triesenberg</t>
  </si>
  <si>
    <t>Schaan</t>
  </si>
  <si>
    <t>Planken</t>
  </si>
  <si>
    <t>Nendeln</t>
  </si>
  <si>
    <t>Eschen</t>
  </si>
  <si>
    <t>Schaanwald</t>
  </si>
  <si>
    <t>Mauren</t>
  </si>
  <si>
    <t>Mauren FL</t>
  </si>
  <si>
    <t>Gamprin-Bendern</t>
  </si>
  <si>
    <t>Gamprin</t>
  </si>
  <si>
    <t>Ruggell</t>
  </si>
  <si>
    <t>Schellenberg</t>
  </si>
  <si>
    <t>Thunersee</t>
  </si>
  <si>
    <t>Brienzersee</t>
  </si>
  <si>
    <t>Bielersee</t>
  </si>
  <si>
    <t>Bielersee (BE)</t>
  </si>
  <si>
    <t>https://www.cadastre.ch/fr/services/service/registry/plz.html</t>
  </si>
  <si>
    <t>Bauherrschaft</t>
  </si>
  <si>
    <t>Nachweis erstellt durch</t>
  </si>
  <si>
    <t>Minergie</t>
  </si>
  <si>
    <t>Zusammenfassung</t>
  </si>
  <si>
    <t>Résumé</t>
  </si>
  <si>
    <t>Sommario</t>
  </si>
  <si>
    <t>Nuova installazione</t>
  </si>
  <si>
    <t>Neue Anlage</t>
  </si>
  <si>
    <t>Alte Anlage</t>
  </si>
  <si>
    <t>Ancienne installation</t>
  </si>
  <si>
    <t>Vecchia installazione</t>
  </si>
  <si>
    <t xml:space="preserve">Besoin ou demande en électricité (kWh/a)	</t>
  </si>
  <si>
    <t>Fabbisogno di elettricità (kWh/a)</t>
  </si>
  <si>
    <t>Elektrizitätsbedarf (kWh/a)</t>
  </si>
  <si>
    <t>Einsparungen über Lebensdauer von 15 a, inkl. 0.75 Faktor (kWh)</t>
  </si>
  <si>
    <t>Calcul des économies sur la durée de vie de 15 a, y. c. facteur 0.75 (kWh)</t>
  </si>
  <si>
    <t>Calcolo del risparmio per la durata di 15 a, incluso il fattore 0.75 (kWh)</t>
  </si>
  <si>
    <t>Anzahl Leuchten</t>
  </si>
  <si>
    <t>Nombre de luminaires</t>
  </si>
  <si>
    <t>Berechnung Grenz- und Zielwert (Norm Tab. 14)</t>
  </si>
  <si>
    <t>Annahmen Bestand (wie Grenzwert, ausser Licht-Ausbeute)</t>
  </si>
  <si>
    <t>Berechnung Bestand (Norm Tab. 15)</t>
  </si>
  <si>
    <t>Bestand Leistung W/m²</t>
  </si>
  <si>
    <t>Bestand Stunden h</t>
  </si>
  <si>
    <t>Bestand Energie kWh/m²</t>
  </si>
  <si>
    <t>Aufenthalt</t>
  </si>
  <si>
    <t>9.01a</t>
  </si>
  <si>
    <t>Produktion (grobe Arbeit) 1-Schicht</t>
  </si>
  <si>
    <t>9.01b</t>
  </si>
  <si>
    <t>Produktion (grobe Arbeit) 2-Schicht</t>
  </si>
  <si>
    <t>9.01c</t>
  </si>
  <si>
    <t>Produktion (grobe Arbeit) 365 Tage</t>
  </si>
  <si>
    <t>9.02b</t>
  </si>
  <si>
    <t>Produktion (feine Arbeit) 1-Schicht</t>
  </si>
  <si>
    <t>Produktion (feine Arbeit) 2-Schicht</t>
  </si>
  <si>
    <t>9.02c</t>
  </si>
  <si>
    <t>12.04a</t>
  </si>
  <si>
    <t>Nebenräume</t>
  </si>
  <si>
    <t>12.04b</t>
  </si>
  <si>
    <t>Lagerräume</t>
  </si>
  <si>
    <t>12.09a</t>
  </si>
  <si>
    <t>12.09b</t>
  </si>
  <si>
    <t>12.09c</t>
  </si>
  <si>
    <t>Parkhaus 24 h</t>
  </si>
  <si>
    <t>grün: zusätzliche Nutzungen</t>
  </si>
  <si>
    <t>rot durchgestrichen: Nutzungen weglassen in den Tools</t>
  </si>
  <si>
    <t>hellrot: berechnete Felder</t>
  </si>
  <si>
    <t>weiss: fixe Werte</t>
  </si>
  <si>
    <t>gelb: Leuchtenlichtausbeute für Grenzwert, Zielwert, Bestand</t>
  </si>
  <si>
    <t>Wohnen (EFH)</t>
  </si>
  <si>
    <t>Wohnen (MFH)</t>
  </si>
  <si>
    <t>Habitat (individuel)</t>
  </si>
  <si>
    <t>Habitat (collectif)</t>
  </si>
  <si>
    <t>Garage 24h</t>
  </si>
  <si>
    <t>Autorimessa 24h</t>
  </si>
  <si>
    <t>Local de stockage</t>
  </si>
  <si>
    <t>Production (travail lourd) 1-équipe</t>
  </si>
  <si>
    <t>Production (travail lourd) 2-équipe</t>
  </si>
  <si>
    <t>Produktion (grobe Arbeit) 365-Tage</t>
  </si>
  <si>
    <t>Production (travail lourd) 365-jours</t>
  </si>
  <si>
    <t>Produktion (feine Arbeit) 365-Tage</t>
  </si>
  <si>
    <t>Production (travail fin) 1-équipe</t>
  </si>
  <si>
    <t>Production (travail fin) 2-équipe</t>
  </si>
  <si>
    <t>Production (travail fin) 365-jours</t>
  </si>
  <si>
    <t>Numéro de projet et ID-certification Minergie</t>
  </si>
  <si>
    <t>Numero di progetto e contine ID Minergie</t>
  </si>
  <si>
    <t>Minergie Projektnummer und Zertifizierungs-ID</t>
  </si>
  <si>
    <t>CAP / Luogo</t>
  </si>
  <si>
    <t>Indirizzo / Numero</t>
  </si>
  <si>
    <t>Numero di apparecchi di illuminazione</t>
  </si>
  <si>
    <t>Wichtig: Wählen Sie zuerst die richtige Version der SIA 387/4: 2017 oder 2023.</t>
  </si>
  <si>
    <t>Important : choisissez d'abord la bonne version de la norme SIA 387/4 : 2017 ou 2023.</t>
  </si>
  <si>
    <t>Importante: selezionare prima la versione corretta della norma SIA 387/4: 2017 o 2023.</t>
  </si>
  <si>
    <t>Anleitung</t>
  </si>
  <si>
    <t>Instructions</t>
  </si>
  <si>
    <t>Istruzioni</t>
  </si>
  <si>
    <t>Orange Zellen = Problem, bitte Eingabe prüfen</t>
  </si>
  <si>
    <t>Weisse Zellen = gesperrt</t>
  </si>
  <si>
    <t>Graue Zellen = nicht aktiv</t>
  </si>
  <si>
    <t>Hellgelbe Zellen = optional ausfüllen</t>
  </si>
  <si>
    <t>Gelbe Zellen = ausfüllen</t>
  </si>
  <si>
    <t>Hellgrüne Zellen = auswählen (Dropdown)</t>
  </si>
  <si>
    <t>Cellules orange = problème, veuillez vérifier la saisie</t>
  </si>
  <si>
    <t>Cellules blanches = bloquées</t>
  </si>
  <si>
    <t>Cellules grises = non actives</t>
  </si>
  <si>
    <t>Cellules jaunes (plus claires) = remplissage facultatif</t>
  </si>
  <si>
    <t>Cellules jaunes = remplir</t>
  </si>
  <si>
    <t xml:space="preserve">Cellules vert clair = sélectionner (liste déroulante) </t>
  </si>
  <si>
    <t>Celle arancioni = problema, controllare l'input</t>
  </si>
  <si>
    <t>Celle bianchi = bloccate</t>
  </si>
  <si>
    <t>Celle grigie = non attive</t>
  </si>
  <si>
    <t>Celle giallo chiaro = da compilare facoltativamente</t>
  </si>
  <si>
    <t>Celle gialle = compilare</t>
  </si>
  <si>
    <t>Celle verde chiaro = selezionare (a discesa)</t>
  </si>
  <si>
    <t>Abitazione (collettiva)</t>
  </si>
  <si>
    <t>Abitazione (individuale)</t>
  </si>
  <si>
    <t>Use?</t>
  </si>
  <si>
    <t>Salle de séjour</t>
  </si>
  <si>
    <t>Soggiorno</t>
  </si>
  <si>
    <t>Begründung</t>
  </si>
  <si>
    <t>4.3.2.3</t>
  </si>
  <si>
    <t>Genauigkeit, höhere Produktivität oder erhöhte Konzentration sind von grosser Bedeutung.</t>
  </si>
  <si>
    <t>Die Sehaufgabe ist kritisch für den Arbeitsablauf.</t>
  </si>
  <si>
    <t>Fehler können nur unter hohen Kosten behoben werden.</t>
  </si>
  <si>
    <t>Aufgabendetails sind ungewöhnlich klein oder kontrastarm.</t>
  </si>
  <si>
    <t>Die Aufgabe wird ungewöhnlich lange ausgeführt.</t>
  </si>
  <si>
    <t>Der Bereich der Sehaufgabe oder Tätigkeit verfügt über wenig Tageslicht.</t>
  </si>
  <si>
    <t>De Sehfähigkeit des Arbeitnehmers liegt unter dem üblichen Sehvermögen.</t>
  </si>
  <si>
    <t>Il compito visivo è critico per il flusso di lavoro.</t>
  </si>
  <si>
    <t>Gli errori possono essere corretti solo a costi elevati.</t>
  </si>
  <si>
    <t>La precisione, la maggiore produttività o l’aumentata concentrazione sono di grande importanza.</t>
  </si>
  <si>
    <t>I dettagli del compito sono insolitamente piccoli o a basso contrasto.</t>
  </si>
  <si>
    <t>Il compito viene eseguito per un tempo insolitamente lungo.</t>
  </si>
  <si>
    <t>Il campo del compito visivo o dell’attività dispone di poca luce diurna.</t>
  </si>
  <si>
    <t>La capacità visiva del dipendente è inferiore alla norma.</t>
  </si>
  <si>
    <t>La tâche visuelle est critique pour le déroulement du travail.</t>
  </si>
  <si>
    <t>Les erreurs ne peuvent être corrigées que moyennant des coûts élevés.</t>
  </si>
  <si>
    <t>La précision, une forte productivité ou une concentration accrue sont essentielles.</t>
  </si>
  <si>
    <t>Les détails de la tâche sont inhabituellement petits ou peu contrastés.</t>
  </si>
  <si>
    <t>La tâche est exécutée pendant une durée inhabituelle.</t>
  </si>
  <si>
    <t>La zone de la tâche visuelle ou de l’activité dispose de peu de lumière du jour.</t>
  </si>
  <si>
    <t>La capacité visuelle du collaborateur est inférieure à la moyenne habituelle.</t>
  </si>
  <si>
    <t>Justification (en cas d'exigences particulières)</t>
  </si>
  <si>
    <t>Produzione (lavori pesanti) 1-turno</t>
  </si>
  <si>
    <t>Produzione (lavori pesanti) 365-giorni</t>
  </si>
  <si>
    <t>Produzione (lavori pesanti) 2-turni</t>
  </si>
  <si>
    <t>Produzione (lavori di finitura) 365-giorni</t>
  </si>
  <si>
    <t xml:space="preserve">Produzione (lavori di finitura) 1-turno </t>
  </si>
  <si>
    <t xml:space="preserve">Produzione (lavori di finitura) 2-turni </t>
  </si>
  <si>
    <t>Begründung der Spezialnutzung</t>
  </si>
  <si>
    <t>Justification de l'utilisation spéciale</t>
  </si>
  <si>
    <t>Giustificazione dell'utilizzo speciale</t>
  </si>
  <si>
    <t>Giustificazione delle esigenze speciali</t>
  </si>
  <si>
    <t>Begründung für die besonderen Anforderungen</t>
  </si>
  <si>
    <t>D</t>
  </si>
  <si>
    <t>i</t>
  </si>
  <si>
    <t>Fachplanung</t>
  </si>
  <si>
    <t>Vorwort</t>
  </si>
  <si>
    <t>Avant-propos</t>
  </si>
  <si>
    <t>Prefazione</t>
  </si>
  <si>
    <t>Hinweise</t>
  </si>
  <si>
    <t>Remarques</t>
  </si>
  <si>
    <t>Note</t>
  </si>
  <si>
    <t>Bitte beachten Sie, dass für ProKilowatt-Förderanträge die Verwendung von Spezialnutzungen nicht zulässig ist.</t>
  </si>
  <si>
    <t>Veuillez noter que l'usage du type de local Utilisation spéciale n'est pas autorisée pour les demandes de subvention ProKilowatt.</t>
  </si>
  <si>
    <t>Si prega di notare che il tipo di locale Utilizzo speciale non è autorizzato per le domande di sovvenzione ProKilowatt.</t>
  </si>
  <si>
    <t>1)</t>
  </si>
  <si>
    <t>2)</t>
  </si>
  <si>
    <t>Achtung: Die gelben Zellen (Pflichtfelder) in dieser Leuchtenliste bilden die Grundlage für die Leuchtenauswahl in den Raumdatenblättern C-1 bis C-15. Nachträgliche Änderungen werden nicht übernommen. Bereits ausgefüllte Raumdatenblätter müssen von Hand nachgeführt werden.</t>
  </si>
  <si>
    <t>Attention : les cellules jaunes (champs obligatoires) de cette liste de luminaires constituent la base de la sélection des luminaires dans les fiches techniques des locaux C-1 à C-15. Les modifications ultérieures ne sont pas prises en compte. Les fiches techniques des locaux déjà remplies doivent être mises à jour manuellement.</t>
  </si>
  <si>
    <t>Attenzione: le celle gialle (campi obbligatori) di questo elenco di apparecchi costituiscono la base per la selezione degli apparecchi nelle schede tecniche delle sale da C-1 a C-15. Le modifiche successive non vengono prese in considerazione. Le schede tecniche dei locali già compilate devono essere aggiornate manualmente.</t>
  </si>
  <si>
    <t>Die effektive Betriebsleistung von LED-Leuchten wird bei energetisch optimierten Anlagen häufig auf eine maximale Ausgangsleistung gedimmt, die tiefer liegt als der Nennwert im Leuchten-Datenblatt. Bei Verwendung einer nicht übersteuerbaren, ständig gedimmten Beleuchtung ist zusätzlich zur Systemleistung die effektive Betriebsleistung einzusetzen.</t>
  </si>
  <si>
    <t>Lors de l’optimisation énergétique des installations d’éclairage, la puissance effective (i.e. de fonctionnement) des luminaires à LED est souvent réduite à une puissance inférieure à la valeur nominale indiquée dans la fiche technique. Dans le cas d'un éclairage à gradation permanente et non-surcommandable, il convient de saisir la puissance effective en plus de la puissance nominale.</t>
  </si>
  <si>
    <t>Per l’ottimizzazione energetica delle installazioni di illuminazione, la potenza effettiva (cioè operativa) degli apparecchi LED viene spesso ridotta “dimmerata” a una potenza di uscita inferiore al valore nominale indicato nella scheda tecnica dell'apparecchio. Nel caso di un sistema di illuminazione ad auto regolazione permanente “dimmerazione integrata” che non può essere regolato esternamente da un centro di comando, è necessario utilizzare la potenza effettiva oltre alla potenza nominale.</t>
  </si>
  <si>
    <t>BW-OP</t>
  </si>
  <si>
    <t>BW-SN</t>
  </si>
  <si>
    <r>
      <t>t</t>
    </r>
    <r>
      <rPr>
        <i/>
        <vertAlign val="subscript"/>
        <sz val="10"/>
        <rFont val="Arial Narrow"/>
        <family val="2"/>
      </rPr>
      <t>Li,min.</t>
    </r>
  </si>
  <si>
    <r>
      <t xml:space="preserve"> t</t>
    </r>
    <r>
      <rPr>
        <i/>
        <vertAlign val="subscript"/>
        <sz val="10"/>
        <rFont val="Arial Narrow"/>
        <family val="2"/>
      </rPr>
      <t>Li,11h</t>
    </r>
  </si>
  <si>
    <t>Sanierung</t>
  </si>
  <si>
    <t>Betriebsoptimierung</t>
  </si>
  <si>
    <t>Calcolo del risparmio per la durata di 8 a, incluso il fattore 0.75 (kWh)</t>
  </si>
  <si>
    <t>Optimisation de l’exploitation</t>
  </si>
  <si>
    <t>Ottimizzazione dell’esercizio</t>
  </si>
  <si>
    <t>Werte für ProKilowatt-Antrag und standardisierte Massnahmen</t>
  </si>
  <si>
    <t>Données pour demande ProKilowatt et mesures standardisées</t>
  </si>
  <si>
    <t xml:space="preserve">Dati per la richiesta ProKilowatt e misure standardizzate </t>
  </si>
  <si>
    <t>Einsparungen über Wirkungsdauer von 8 a, inkl. 0.75 Faktor (kWh)</t>
  </si>
  <si>
    <t>Calcul des économies sur la durée d'impact de 8 a, y. c. facteur 0.75 (kWh)</t>
  </si>
  <si>
    <t>IS BO?</t>
  </si>
  <si>
    <t>Display?</t>
  </si>
  <si>
    <t>Jahre</t>
  </si>
  <si>
    <t>Elektrizitäts-bedarf</t>
  </si>
  <si>
    <t>Igiene</t>
  </si>
  <si>
    <t>Neubau, Umbau oder Betriebsoptimierung</t>
  </si>
  <si>
    <t>Nouvelle construction, Assainissement ou optimisation</t>
  </si>
  <si>
    <t>Nuoava construzione, ammodernamento o ottimizzazione</t>
  </si>
  <si>
    <t>JaNein</t>
  </si>
  <si>
    <t>Betriebsoptimierung (nur für EffEL gültig)</t>
  </si>
  <si>
    <t>Optimisation de l’exploitation (valable uniquement pour EffEL)</t>
  </si>
  <si>
    <t>Ottimizzazione dell’esercizio (valido solo per EffEL)</t>
  </si>
  <si>
    <t>Minergie / Prokilowatt / EffEL</t>
  </si>
  <si>
    <t>Valore limite Minergie / Prokilowatt / EffEL</t>
  </si>
  <si>
    <t>TRUE : IS "Spezialnutzung"?</t>
  </si>
  <si>
    <t>TRUE : IS "Besondere Anforderungen"?</t>
  </si>
  <si>
    <t>CHECK</t>
  </si>
  <si>
    <t>NOTE</t>
  </si>
  <si>
    <t>TRUE : IS "Ja"?</t>
  </si>
  <si>
    <t>POS</t>
  </si>
  <si>
    <t>Bestandwert</t>
  </si>
  <si>
    <t>Bestandwert (BO)</t>
  </si>
  <si>
    <t>Formular v1.3 - zu verwenden bis zum 2. November 2025</t>
  </si>
  <si>
    <t>Formulaire v1.3 - à utiliser jusqu’au 2 novembre 2025</t>
  </si>
  <si>
    <t>Modulo v1.3  - da utilizzare fino al 2 novembre 2025</t>
  </si>
  <si>
    <t>Berechnung</t>
  </si>
  <si>
    <t>Standardwert</t>
  </si>
  <si>
    <t>Input</t>
  </si>
  <si>
    <t>Input (nur für Spezialnutzung)</t>
  </si>
  <si>
    <t>Column offset</t>
  </si>
  <si>
    <t>If == 2017 : 34</t>
  </si>
  <si>
    <t>Licht-Ausbeute : abgeschwächte Anforderungen</t>
  </si>
  <si>
    <r>
      <t>k</t>
    </r>
    <r>
      <rPr>
        <vertAlign val="subscript"/>
        <sz val="10"/>
        <rFont val="Arial Narrow"/>
        <family val="2"/>
      </rPr>
      <t>c</t>
    </r>
    <r>
      <rPr>
        <vertAlign val="subscript"/>
        <sz val="10"/>
        <color theme="1"/>
        <rFont val="Arial Narrow"/>
        <family val="2"/>
      </rPr>
      <t>trl</t>
    </r>
  </si>
  <si>
    <t>4.3.2.4</t>
  </si>
  <si>
    <t>TRUE : IS "BO"?</t>
  </si>
  <si>
    <t>Bestandwert  (BO)</t>
  </si>
  <si>
    <t>1.0</t>
  </si>
  <si>
    <t>Versionshistorie</t>
  </si>
  <si>
    <t>Historique des versions</t>
  </si>
  <si>
    <t>Cronologia delle versioni</t>
  </si>
  <si>
    <t>Version</t>
  </si>
  <si>
    <t>Versione</t>
  </si>
  <si>
    <t>Änderung</t>
  </si>
  <si>
    <t>Modifications</t>
  </si>
  <si>
    <t>Modifiche</t>
  </si>
  <si>
    <t>Erste Version</t>
  </si>
  <si>
    <t>Version initiale</t>
  </si>
  <si>
    <t>Versione iniziale</t>
  </si>
  <si>
    <t>Übersicht der Blätter</t>
  </si>
  <si>
    <t>Aperçu des feuilles</t>
  </si>
  <si>
    <t>Panoramica</t>
  </si>
  <si>
    <t>Die meisten Kantone und ältere noch laufende ProKilowatt-Förderprogramme verlangen einen Energienachweis nach der Version 2017. Erkundigen Sie sich vorgängig bei den kantonalen Energiefachstellen oder beim gewählten Förderprogramm nach der geforderten Version. Für neue Minergie-Nachweise und ProKilowatt- und EffEl-Massnahmen seit der Ausschreibung 2024 muss die Version 2023 angewandt werden.</t>
  </si>
  <si>
    <t>La plupart des cantons et certains anciens programmes d'encouragement ProKilowatt exigent un justificatif énergétique selon la version 2017. Renseignez-vous au préalable auprès des services cantonaux de l'énergie ou du programme d'encouragement choisi pour connaître la version exigée. Pour les nouveaux justificatifs Minergie et les mesures ProKilowatt et EffEl depuis l'appel d'offres 2024, la version 2023 doit toutefois être appliquée.</t>
  </si>
  <si>
    <t>La maggior parte dei cantoni e alcuni vecchi programmi di finanziamento ProKilowatt richiedono un certificato energetico conforme alla versione 2017. Informatevi sulla versione richiesta in anticipo presso gli uffici cantonali dell'energia o il programma di finanziamento selezionato. Per le nuove verifiche Minergie e le misure ProKilowatt e EffEl a partire dal bando 2024, deve essere applicata la versione 2023.</t>
  </si>
  <si>
    <t>Dieses Excel "CalcuLight" wurde vom Bundesamt für Energie (BFE) in Zusammenarbeit mit Minergie, der Konferenz Kantonaler Energiedirektoren (EnDK) und der Geschäftsstelle ProKilowatt entwickelt und vom BFE technisch umgesetzt. Es dient zur Berechnung des Energiebedarfs für die Beleuchtung in Zweckbauten gemäss SIA-Norm 387/4. Das Excel soll den Energienachweis gegenüber Kantonen, Minergie, ProKilowatt und den Effizienzsteigerungen (EffEL) erleichtern. Das Excel steht Ihnen in Deutsch, Französisch und Italienisch zur Verfügung. Es enthält keine Makros, um Kompatibilitätsprobleme zu vermeiden.</t>
  </si>
  <si>
    <t>Cet outil Excel "CalcuLight" a été développé par l'Office fédéral de l’énergie (OFEN) en collaboration avec Minergie, la Conférence des directeurs cantonaux de l'énergie (EnDK) et le bureau ProKilowatt, et a été mis en œuvre par l'OFEN. Il permet de calculer les besoins annuels en électricité pour l'éclairage dans les bâtiments à construire et existants (hormis les bâtiments d’habitation) conformément à la norme SIA 387/4 et de justifier le respect des valeurs limites définies par les Cantons, Minergie, ProKilowatt ou des gains d'efficacité (EffEL). Excel est disponible en français, allemand et italien. Le fichier Excel ne contient pas de macros afin d'éviter les problèmes de compatibilité.</t>
  </si>
  <si>
    <t>Questo strumento di calcolo Excel "CalcuLight" è stato sviluppato dall'Ufficio federale dell’energia (UFE) in collaborazione con Minergie, la Conferenza dei direttori cantonali dell'energia (EnDK) e l’ufficio ProKilowatt. Lo strumento di calcolo permette di definire il fabbisogno annuo di energia elettrica per l'illuminazione negli edifici nuovi ed esistenti (esclusi gli edifici residenziali) secondo la norma SIA 387/4 e di verificare il rispetto dei valori limite definiti dai cantoni, Minerigie, Prokilowatt o dei miglioramenti dell’efficienza (EffEL). Il foglio di calcolo Excel è disponibile in italiano, francese e tedesco. Il non contiene macro per evitare problemi di compatibilità.</t>
  </si>
  <si>
    <t>A</t>
  </si>
  <si>
    <t>B</t>
  </si>
  <si>
    <t>C</t>
  </si>
  <si>
    <t>Sie können in einem Raumdatenblatt einen einzelnen Raum oder eine Gruppe von gleichartigen Räumen zusammengefasst (Summe der Nettoflächen) eintragen. Die fünfzehn Raumdatenblätter sollten für die meisten Fälle ausreichend sein. Andernfalls wird empfohlen, ReluxEnergyCH zu verwenden.</t>
  </si>
  <si>
    <t>Raumdatenblätter</t>
  </si>
  <si>
    <t>Vous pouvez inscrire dans une fiche signalétique de pièce une pièce individuelle ou un groupe de pièces similaires regroupées (somme des surfaces nettes). Les quinze fiches techniques de pièce devraient suffire dans la plupart des cas. Dans le cas contraire, il est recommandé d'utiliser l’outil ReluxEnergyCH.</t>
  </si>
  <si>
    <t>È possibile inserire una singola stanza o un gruppo di stanze simili combinate (somma delle aree nette) in una scheda di dati della stanza. Le quindici schede dei locali dovrebbero essere sufficienti per la maggior parte dei casi. Altrimenti, si consiglia di utilizzare lo strumento di calcolo ReluxEnergyCH.</t>
  </si>
  <si>
    <t>Schede tecniche dei locali</t>
  </si>
  <si>
    <t>Elenco apparecchi</t>
  </si>
  <si>
    <t>Informazioni generali e sintesi del calcolo</t>
  </si>
  <si>
    <t>Informations générales et résumé du calcul</t>
  </si>
  <si>
    <t>Allgemeine Angaben und Zusammenfassung der Berechnung</t>
  </si>
  <si>
    <t>Fiches techniques des locaux respectifs</t>
  </si>
  <si>
    <t>Correzione del calcolo per le ore a pieno carico con utilizzo della luce diurna;
Creazione di una cronologia delle modifiche</t>
  </si>
  <si>
    <t>Correction du calcul des heures de pleine charge avec utilisation de la lumière dirune ;
Création d'une historique des modifications</t>
  </si>
  <si>
    <t>Korrektur der Berechnung für die Volllaststunden mit Tageslichtnutzung; 
Erstellung einer Versionshistorie</t>
  </si>
  <si>
    <t>Minergie 
ProKilowatt 
EffEl</t>
  </si>
  <si>
    <t>C88</t>
  </si>
  <si>
    <t>C90</t>
  </si>
  <si>
    <t>C91</t>
  </si>
  <si>
    <t>C92</t>
  </si>
  <si>
    <t>D92</t>
  </si>
  <si>
    <t>F92</t>
  </si>
  <si>
    <t>O92</t>
  </si>
  <si>
    <t>P92</t>
  </si>
  <si>
    <t>O88</t>
  </si>
  <si>
    <t>M88</t>
  </si>
  <si>
    <t>N88</t>
  </si>
  <si>
    <t>Formular v2.2</t>
  </si>
  <si>
    <t>Formulaire v2.2</t>
  </si>
  <si>
    <t>Modulo v2.2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</si>
</sst>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 #,##0.00_ ;_ * \-#,##0.00_ ;_ * &quot;-&quot;??_ ;_ @_ "/>
    <numFmt numFmtId="164" formatCode="_-* #,##0.00\ _C_H_F_-;\-* #,##0.00\ _C_H_F_-;_-* &quot;-&quot;??\ _C_H_F_-;_-@_-"/>
    <numFmt numFmtId="165" formatCode="0.0"/>
    <numFmt numFmtId="166" formatCode="_ [$€-2]\ * #,##0.00_ ;_ [$€-2]\ * \-#,##0.00_ ;_ [$€-2]\ * &quot;-&quot;??_ "/>
    <numFmt numFmtId="167" formatCode="#\ ###\ ##0"/>
    <numFmt numFmtId="168" formatCode="0.0%"/>
    <numFmt numFmtId="169" formatCode="#,##0.0"/>
  </numFmts>
  <fonts count="56">
    <font>
      <sz val="12"/>
      <color theme="1"/>
      <name val="ArialMT"/>
      <family val="2"/>
    </font>
    <font>
      <sz val="12"/>
      <color theme="1"/>
      <name val="ArialMT"/>
      <family val="2"/>
    </font>
    <font>
      <sz val="12"/>
      <color theme="1"/>
      <name val="Calibri"/>
      <family val="2"/>
      <scheme val="minor"/>
    </font>
    <font>
      <b/>
      <sz val="10"/>
      <color theme="1"/>
      <name val="Arial Narrow"/>
      <family val="2"/>
    </font>
    <font>
      <sz val="10"/>
      <color theme="1"/>
      <name val="Arial Narrow"/>
      <family val="2"/>
    </font>
    <font>
      <sz val="10"/>
      <name val="Arial"/>
      <family val="2"/>
    </font>
    <font>
      <b/>
      <sz val="10"/>
      <name val="Arial Narrow"/>
      <family val="2"/>
    </font>
    <font>
      <sz val="10"/>
      <name val="Arial Narrow"/>
      <family val="2"/>
    </font>
    <font>
      <vertAlign val="subscript"/>
      <sz val="10"/>
      <name val="Arial Narrow"/>
      <family val="2"/>
    </font>
    <font>
      <sz val="12"/>
      <name val="Arial"/>
      <family val="2"/>
    </font>
    <font>
      <sz val="10"/>
      <name val="Symbol"/>
      <family val="1"/>
      <charset val="2"/>
    </font>
    <font>
      <sz val="12"/>
      <color rgb="FF006100"/>
      <name val="Calibri"/>
      <family val="2"/>
      <scheme val="minor"/>
    </font>
    <font>
      <sz val="12"/>
      <name val="Times"/>
      <family val="1"/>
    </font>
    <font>
      <sz val="12"/>
      <color rgb="FF9C6500"/>
      <name val="Calibri"/>
      <family val="2"/>
      <scheme val="minor"/>
    </font>
    <font>
      <sz val="11"/>
      <color theme="1"/>
      <name val="Calibri"/>
      <family val="2"/>
      <scheme val="minor"/>
    </font>
    <font>
      <sz val="8"/>
      <name val="ArialMT"/>
      <family val="2"/>
    </font>
    <font>
      <sz val="10"/>
      <color rgb="FFFF0000"/>
      <name val="Arial Narrow"/>
      <family val="2"/>
    </font>
    <font>
      <u/>
      <sz val="12"/>
      <color theme="10"/>
      <name val="ArialMT"/>
      <family val="2"/>
    </font>
    <font>
      <u/>
      <sz val="12"/>
      <color theme="11"/>
      <name val="ArialMT"/>
      <family val="2"/>
    </font>
    <font>
      <sz val="10"/>
      <color rgb="FFC00000"/>
      <name val="Arial Narrow"/>
      <family val="2"/>
    </font>
    <font>
      <sz val="12"/>
      <color theme="1"/>
      <name val="Arial Narrow"/>
      <family val="2"/>
    </font>
    <font>
      <sz val="11"/>
      <color theme="1"/>
      <name val="Arial Narrow"/>
      <family val="2"/>
    </font>
    <font>
      <b/>
      <sz val="11"/>
      <color theme="1"/>
      <name val="Arial Narrow"/>
      <family val="2"/>
    </font>
    <font>
      <b/>
      <sz val="12"/>
      <color theme="1"/>
      <name val="Arial Narrow"/>
      <family val="2"/>
    </font>
    <font>
      <b/>
      <sz val="10"/>
      <color rgb="FFFF0000"/>
      <name val="Arial Narrow"/>
      <family val="2"/>
    </font>
    <font>
      <i/>
      <sz val="10"/>
      <color rgb="FFFF0000"/>
      <name val="Arial Narrow"/>
      <family val="2"/>
    </font>
    <font>
      <sz val="9"/>
      <color theme="1"/>
      <name val="Arial Narrow"/>
      <family val="2"/>
    </font>
    <font>
      <sz val="8"/>
      <color theme="1"/>
      <name val="Arial Narrow"/>
      <family val="2"/>
    </font>
    <font>
      <sz val="11"/>
      <color rgb="FFFF0000"/>
      <name val="Arial Narrow"/>
      <family val="2"/>
    </font>
    <font>
      <sz val="9"/>
      <color rgb="FFFF0000"/>
      <name val="Arial Narrow"/>
      <family val="2"/>
    </font>
    <font>
      <b/>
      <sz val="9"/>
      <color rgb="FFFF0000"/>
      <name val="Arial Narrow"/>
      <family val="2"/>
    </font>
    <font>
      <b/>
      <sz val="11"/>
      <color rgb="FFFF0000"/>
      <name val="Arial Narrow"/>
      <family val="2"/>
    </font>
    <font>
      <b/>
      <i/>
      <sz val="9"/>
      <color rgb="FFFF0000"/>
      <name val="Arial Narrow"/>
      <family val="2"/>
    </font>
    <font>
      <b/>
      <sz val="14"/>
      <color theme="1"/>
      <name val="Arial Narrow"/>
      <family val="2"/>
    </font>
    <font>
      <i/>
      <sz val="10"/>
      <color theme="1"/>
      <name val="Arial Narrow"/>
      <family val="2"/>
    </font>
    <font>
      <vertAlign val="superscript"/>
      <sz val="10"/>
      <color theme="1"/>
      <name val="Arial Narrow"/>
      <family val="2"/>
    </font>
    <font>
      <b/>
      <sz val="12"/>
      <color rgb="FFFF0000"/>
      <name val="Arial Narrow"/>
      <family val="2"/>
    </font>
    <font>
      <sz val="12"/>
      <color rgb="FFFF0000"/>
      <name val="Arial Narrow"/>
      <family val="2"/>
    </font>
    <font>
      <b/>
      <sz val="8"/>
      <color theme="1"/>
      <name val="Arial Narrow"/>
      <family val="2"/>
    </font>
    <font>
      <b/>
      <sz val="9"/>
      <color theme="1"/>
      <name val="Arial Narrow"/>
      <family val="2"/>
    </font>
    <font>
      <u/>
      <sz val="10"/>
      <color theme="10"/>
      <name val="Arial Narrow"/>
      <family val="2"/>
    </font>
    <font>
      <b/>
      <sz val="10"/>
      <color theme="0"/>
      <name val="Arial Narrow"/>
      <family val="2"/>
    </font>
    <font>
      <strike/>
      <sz val="10"/>
      <color rgb="FFC00000"/>
      <name val="Arial Narrow"/>
      <family val="2"/>
    </font>
    <font>
      <b/>
      <strike/>
      <sz val="10"/>
      <color rgb="FFC00000"/>
      <name val="Arial Narrow"/>
      <family val="2"/>
    </font>
    <font>
      <sz val="9"/>
      <color indexed="81"/>
      <name val="Tahoma"/>
      <family val="2"/>
    </font>
    <font>
      <b/>
      <sz val="9"/>
      <color indexed="81"/>
      <name val="Tahoma"/>
      <family val="2"/>
    </font>
    <font>
      <sz val="11"/>
      <name val="Arial Narrow"/>
      <family val="2"/>
    </font>
    <font>
      <b/>
      <u/>
      <sz val="10"/>
      <name val="Arial Narrow"/>
      <family val="2"/>
    </font>
    <font>
      <b/>
      <i/>
      <sz val="8"/>
      <color rgb="FFFF0000"/>
      <name val="Arial Narrow"/>
      <family val="2"/>
    </font>
    <font>
      <b/>
      <sz val="8"/>
      <color rgb="FFFF0000"/>
      <name val="Arial Narrow"/>
      <family val="2"/>
    </font>
    <font>
      <i/>
      <vertAlign val="subscript"/>
      <sz val="10"/>
      <name val="Arial Narrow"/>
      <family val="2"/>
    </font>
    <font>
      <b/>
      <i/>
      <sz val="10"/>
      <color theme="1"/>
      <name val="Arial Narrow"/>
      <family val="2"/>
    </font>
    <font>
      <b/>
      <i/>
      <sz val="10"/>
      <color rgb="FFFF0000"/>
      <name val="Arial Narrow"/>
      <family val="2"/>
    </font>
    <font>
      <vertAlign val="subscript"/>
      <sz val="10"/>
      <color theme="1"/>
      <name val="Arial Narrow"/>
      <family val="2"/>
    </font>
    <font>
      <b/>
      <sz val="10"/>
      <color theme="2"/>
      <name val="Arial Narrow"/>
      <family val="2"/>
    </font>
    <font>
      <b/>
      <sz val="14"/>
      <name val="Arial Narrow"/>
      <family val="2"/>
    </font>
  </fonts>
  <fills count="28">
    <fill>
      <patternFill patternType="none"/>
    </fill>
    <fill>
      <patternFill patternType="gray125"/>
    </fill>
    <fill>
      <patternFill patternType="solid">
        <fgColor rgb="FFC6EFCE"/>
      </patternFill>
    </fill>
    <fill>
      <patternFill patternType="solid">
        <fgColor rgb="FFFFEB9C"/>
      </patternFill>
    </fill>
    <fill>
      <patternFill patternType="solid">
        <fgColor rgb="FFFFFFCC"/>
      </patternFill>
    </fill>
    <fill>
      <patternFill patternType="solid">
        <fgColor theme="0" tint="-4.9989318521683403E-2"/>
        <bgColor indexed="64"/>
      </patternFill>
    </fill>
    <fill>
      <patternFill patternType="solid">
        <fgColor theme="5" tint="0.79998168889431442"/>
        <bgColor indexed="64"/>
      </patternFill>
    </fill>
    <fill>
      <patternFill patternType="solid">
        <fgColor rgb="FFFFFF00"/>
        <bgColor indexed="64"/>
      </patternFill>
    </fill>
    <fill>
      <patternFill patternType="solid">
        <fgColor theme="0"/>
        <bgColor indexed="64"/>
      </patternFill>
    </fill>
    <fill>
      <patternFill patternType="solid">
        <fgColor theme="7" tint="0.79998168889431442"/>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rgb="FFFFFFFF"/>
        <bgColor indexed="64"/>
      </patternFill>
    </fill>
    <fill>
      <patternFill patternType="solid">
        <fgColor theme="9" tint="0.79998168889431442"/>
        <bgColor indexed="64"/>
      </patternFill>
    </fill>
    <fill>
      <patternFill patternType="solid">
        <fgColor rgb="FFFFC000"/>
        <bgColor indexed="64"/>
      </patternFill>
    </fill>
    <fill>
      <patternFill patternType="solid">
        <fgColor theme="0" tint="-0.34998626667073579"/>
        <bgColor indexed="64"/>
      </patternFill>
    </fill>
    <fill>
      <patternFill patternType="solid">
        <fgColor rgb="FFFFFF99"/>
        <bgColor indexed="64"/>
      </patternFill>
    </fill>
    <fill>
      <patternFill patternType="solid">
        <fgColor theme="1" tint="0.499984740745262"/>
        <bgColor indexed="64"/>
      </patternFill>
    </fill>
    <fill>
      <patternFill patternType="solid">
        <fgColor theme="7" tint="0.59999389629810485"/>
        <bgColor indexed="64"/>
      </patternFill>
    </fill>
    <fill>
      <patternFill patternType="solid">
        <fgColor rgb="FFCCFFCC"/>
        <bgColor indexed="64"/>
      </patternFill>
    </fill>
    <fill>
      <patternFill patternType="solid">
        <fgColor theme="8" tint="0.79998168889431442"/>
        <bgColor indexed="64"/>
      </patternFill>
    </fill>
    <fill>
      <patternFill patternType="solid">
        <fgColor theme="0" tint="-0.249977111117893"/>
        <bgColor indexed="64"/>
      </patternFill>
    </fill>
    <fill>
      <patternFill patternType="solid">
        <fgColor theme="0" tint="-0.34998626667073579"/>
        <bgColor auto="1"/>
      </patternFill>
    </fill>
    <fill>
      <patternFill patternType="solid">
        <fgColor theme="6" tint="0.79998168889431442"/>
        <bgColor indexed="64"/>
      </patternFill>
    </fill>
    <fill>
      <patternFill patternType="solid">
        <fgColor rgb="FFFFFFCC"/>
        <bgColor indexed="64"/>
      </patternFill>
    </fill>
    <fill>
      <patternFill patternType="solid">
        <fgColor theme="2"/>
        <bgColor indexed="64"/>
      </patternFill>
    </fill>
    <fill>
      <patternFill patternType="solid">
        <fgColor theme="9"/>
        <bgColor indexed="64"/>
      </patternFill>
    </fill>
    <fill>
      <patternFill patternType="solid">
        <fgColor theme="5" tint="0.59999389629810485"/>
        <bgColor indexed="64"/>
      </patternFill>
    </fill>
  </fills>
  <borders count="76">
    <border>
      <left/>
      <right/>
      <top/>
      <bottom/>
      <diagonal/>
    </border>
    <border>
      <left style="thin">
        <color rgb="FFB2B2B2"/>
      </left>
      <right style="thin">
        <color rgb="FFB2B2B2"/>
      </right>
      <top style="thin">
        <color rgb="FFB2B2B2"/>
      </top>
      <bottom style="thin">
        <color rgb="FFB2B2B2"/>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theme="0" tint="-0.24994659260841701"/>
      </right>
      <top style="thin">
        <color auto="1"/>
      </top>
      <bottom style="thin">
        <color theme="0" tint="-0.24994659260841701"/>
      </bottom>
      <diagonal/>
    </border>
    <border>
      <left style="thin">
        <color theme="0" tint="-0.24994659260841701"/>
      </left>
      <right style="thin">
        <color theme="0" tint="-0.24994659260841701"/>
      </right>
      <top style="thin">
        <color auto="1"/>
      </top>
      <bottom style="thin">
        <color theme="0" tint="-0.24994659260841701"/>
      </bottom>
      <diagonal/>
    </border>
    <border>
      <left style="thin">
        <color theme="0" tint="-0.24994659260841701"/>
      </left>
      <right style="thin">
        <color auto="1"/>
      </right>
      <top style="thin">
        <color auto="1"/>
      </top>
      <bottom style="thin">
        <color theme="0" tint="-0.24994659260841701"/>
      </bottom>
      <diagonal/>
    </border>
    <border>
      <left style="thin">
        <color auto="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thin">
        <color auto="1"/>
      </right>
      <top style="thin">
        <color theme="0" tint="-0.24994659260841701"/>
      </top>
      <bottom style="thin">
        <color theme="0" tint="-0.24994659260841701"/>
      </bottom>
      <diagonal/>
    </border>
    <border>
      <left style="thin">
        <color auto="1"/>
      </left>
      <right style="thin">
        <color theme="0" tint="-0.24994659260841701"/>
      </right>
      <top style="thin">
        <color theme="0" tint="-0.24994659260841701"/>
      </top>
      <bottom style="thin">
        <color auto="1"/>
      </bottom>
      <diagonal/>
    </border>
    <border>
      <left style="thin">
        <color theme="0" tint="-0.24994659260841701"/>
      </left>
      <right style="thin">
        <color auto="1"/>
      </right>
      <top style="thin">
        <color theme="0" tint="-0.24994659260841701"/>
      </top>
      <bottom style="thin">
        <color auto="1"/>
      </bottom>
      <diagonal/>
    </border>
    <border>
      <left style="thin">
        <color auto="1"/>
      </left>
      <right style="thin">
        <color theme="0" tint="-0.24994659260841701"/>
      </right>
      <top style="thin">
        <color auto="1"/>
      </top>
      <bottom style="thin">
        <color auto="1"/>
      </bottom>
      <diagonal/>
    </border>
    <border>
      <left style="thin">
        <color theme="0" tint="-0.24994659260841701"/>
      </left>
      <right style="thin">
        <color auto="1"/>
      </right>
      <top style="thin">
        <color auto="1"/>
      </top>
      <bottom style="thin">
        <color auto="1"/>
      </bottom>
      <diagonal/>
    </border>
    <border>
      <left style="thin">
        <color theme="0" tint="-0.24994659260841701"/>
      </left>
      <right/>
      <top style="thin">
        <color theme="0" tint="-0.24994659260841701"/>
      </top>
      <bottom style="thin">
        <color theme="0" tint="-0.24994659260841701"/>
      </bottom>
      <diagonal/>
    </border>
    <border>
      <left/>
      <right style="thin">
        <color theme="0" tint="-0.24994659260841701"/>
      </right>
      <top style="thin">
        <color auto="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top style="thin">
        <color auto="1"/>
      </top>
      <bottom style="thin">
        <color theme="0" tint="-0.24994659260841701"/>
      </bottom>
      <diagonal/>
    </border>
    <border>
      <left style="medium">
        <color rgb="FFC00000"/>
      </left>
      <right style="thin">
        <color theme="0" tint="-0.24994659260841701"/>
      </right>
      <top style="medium">
        <color rgb="FFC00000"/>
      </top>
      <bottom style="thin">
        <color auto="1"/>
      </bottom>
      <diagonal/>
    </border>
    <border>
      <left style="thin">
        <color theme="0" tint="-0.24994659260841701"/>
      </left>
      <right style="thin">
        <color theme="0" tint="-0.24994659260841701"/>
      </right>
      <top style="medium">
        <color rgb="FFC00000"/>
      </top>
      <bottom style="thin">
        <color auto="1"/>
      </bottom>
      <diagonal/>
    </border>
    <border>
      <left style="thin">
        <color theme="0" tint="-0.24994659260841701"/>
      </left>
      <right style="medium">
        <color rgb="FFC00000"/>
      </right>
      <top style="medium">
        <color rgb="FFC00000"/>
      </top>
      <bottom style="thin">
        <color auto="1"/>
      </bottom>
      <diagonal/>
    </border>
    <border>
      <left style="medium">
        <color rgb="FFC00000"/>
      </left>
      <right style="thin">
        <color theme="0" tint="-0.24994659260841701"/>
      </right>
      <top style="thin">
        <color theme="0" tint="-0.24994659260841701"/>
      </top>
      <bottom style="thin">
        <color theme="0" tint="-0.24994659260841701"/>
      </bottom>
      <diagonal/>
    </border>
    <border>
      <left style="thin">
        <color theme="0" tint="-0.24994659260841701"/>
      </left>
      <right style="medium">
        <color rgb="FFC00000"/>
      </right>
      <top style="thin">
        <color theme="0" tint="-0.24994659260841701"/>
      </top>
      <bottom style="thin">
        <color theme="0" tint="-0.24994659260841701"/>
      </bottom>
      <diagonal/>
    </border>
    <border>
      <left style="medium">
        <color rgb="FFC00000"/>
      </left>
      <right style="thin">
        <color theme="0" tint="-0.24994659260841701"/>
      </right>
      <top style="thin">
        <color theme="0" tint="-0.24994659260841701"/>
      </top>
      <bottom style="medium">
        <color rgb="FFC00000"/>
      </bottom>
      <diagonal/>
    </border>
    <border>
      <left style="thin">
        <color theme="0" tint="-0.24994659260841701"/>
      </left>
      <right style="thin">
        <color theme="0" tint="-0.24994659260841701"/>
      </right>
      <top style="thin">
        <color theme="0" tint="-0.24994659260841701"/>
      </top>
      <bottom style="medium">
        <color rgb="FFC00000"/>
      </bottom>
      <diagonal/>
    </border>
    <border>
      <left style="thin">
        <color theme="0" tint="-0.24994659260841701"/>
      </left>
      <right style="medium">
        <color rgb="FFC00000"/>
      </right>
      <top style="thin">
        <color theme="0" tint="-0.24994659260841701"/>
      </top>
      <bottom style="medium">
        <color rgb="FFC0000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top/>
      <bottom style="thin">
        <color theme="0" tint="-0.499984740745262"/>
      </bottom>
      <diagonal/>
    </border>
    <border>
      <left style="thin">
        <color theme="0" tint="-0.34998626667073579"/>
      </left>
      <right/>
      <top style="thin">
        <color theme="0" tint="-0.499984740745262"/>
      </top>
      <bottom style="thin">
        <color theme="0" tint="-0.34998626667073579"/>
      </bottom>
      <diagonal/>
    </border>
    <border>
      <left style="thin">
        <color theme="0" tint="-0.34998626667073579"/>
      </left>
      <right/>
      <top style="thin">
        <color theme="0" tint="-0.34998626667073579"/>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style="thin">
        <color theme="0" tint="-0.34998626667073579"/>
      </bottom>
      <diagonal/>
    </border>
    <border>
      <left/>
      <right/>
      <top style="thin">
        <color theme="0" tint="-0.499984740745262"/>
      </top>
      <bottom/>
      <diagonal/>
    </border>
    <border>
      <left/>
      <right style="thin">
        <color theme="0" tint="-0.34998626667073579"/>
      </right>
      <top style="thin">
        <color theme="0" tint="-0.499984740745262"/>
      </top>
      <bottom/>
      <diagonal/>
    </border>
    <border>
      <left/>
      <right/>
      <top style="thin">
        <color theme="0" tint="-0.499984740745262"/>
      </top>
      <bottom style="thin">
        <color theme="0" tint="-0.499984740745262"/>
      </bottom>
      <diagonal/>
    </border>
    <border>
      <left/>
      <right style="thin">
        <color theme="0" tint="-0.34998626667073579"/>
      </right>
      <top style="thin">
        <color theme="0" tint="-0.499984740745262"/>
      </top>
      <bottom style="thin">
        <color theme="0" tint="-0.499984740745262"/>
      </bottom>
      <diagonal/>
    </border>
    <border>
      <left/>
      <right/>
      <top style="thin">
        <color theme="0" tint="-0.34998626667073579"/>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auto="1"/>
      </left>
      <right style="thin">
        <color theme="0" tint="-0.24994659260841701"/>
      </right>
      <top style="thin">
        <color theme="0" tint="-0.24994659260841701"/>
      </top>
      <bottom/>
      <diagonal/>
    </border>
    <border>
      <left style="thin">
        <color theme="0" tint="-0.24994659260841701"/>
      </left>
      <right style="thin">
        <color auto="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right/>
      <top/>
      <bottom style="thin">
        <color theme="0" tint="-0.499984740745262"/>
      </bottom>
      <diagonal/>
    </border>
    <border>
      <left style="thin">
        <color theme="0" tint="-0.34998626667073579"/>
      </left>
      <right/>
      <top style="thin">
        <color theme="0" tint="-0.499984740745262"/>
      </top>
      <bottom style="thin">
        <color theme="0" tint="-0.499984740745262"/>
      </bottom>
      <diagonal/>
    </border>
    <border>
      <left style="thin">
        <color theme="0" tint="-0.34998626667073579"/>
      </left>
      <right style="thin">
        <color theme="0" tint="-0.34998626667073579"/>
      </right>
      <top style="thin">
        <color theme="0" tint="-0.499984740745262"/>
      </top>
      <bottom style="thin">
        <color theme="0" tint="-0.499984740745262"/>
      </bottom>
      <diagonal/>
    </border>
    <border>
      <left/>
      <right/>
      <top/>
      <bottom style="thin">
        <color indexed="64"/>
      </bottom>
      <diagonal/>
    </border>
    <border>
      <left style="medium">
        <color rgb="FFC00000"/>
      </left>
      <right style="thin">
        <color theme="0" tint="-0.24994659260841701"/>
      </right>
      <top/>
      <bottom style="thin">
        <color auto="1"/>
      </bottom>
      <diagonal/>
    </border>
    <border>
      <left style="thin">
        <color theme="0" tint="-0.24994659260841701"/>
      </left>
      <right style="thin">
        <color theme="0" tint="-0.24994659260841701"/>
      </right>
      <top/>
      <bottom style="thin">
        <color auto="1"/>
      </bottom>
      <diagonal/>
    </border>
    <border>
      <left style="thin">
        <color theme="0" tint="-0.24994659260841701"/>
      </left>
      <right style="medium">
        <color rgb="FFC00000"/>
      </right>
      <top/>
      <bottom style="thin">
        <color auto="1"/>
      </bottom>
      <diagonal/>
    </border>
    <border>
      <left style="thin">
        <color theme="1"/>
      </left>
      <right/>
      <top style="thin">
        <color theme="1"/>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right style="thin">
        <color auto="1"/>
      </right>
      <top/>
      <bottom style="thin">
        <color auto="1"/>
      </bottom>
      <diagonal/>
    </border>
    <border>
      <left style="thin">
        <color auto="1"/>
      </left>
      <right/>
      <top/>
      <bottom style="thin">
        <color auto="1"/>
      </bottom>
      <diagonal/>
    </border>
    <border>
      <left style="medium">
        <color rgb="FFC00000"/>
      </left>
      <right/>
      <top/>
      <bottom style="medium">
        <color rgb="FFC00000"/>
      </bottom>
      <diagonal/>
    </border>
    <border>
      <left/>
      <right/>
      <top/>
      <bottom style="medium">
        <color rgb="FFC00000"/>
      </bottom>
      <diagonal/>
    </border>
    <border>
      <left/>
      <right style="medium">
        <color rgb="FFC00000"/>
      </right>
      <top/>
      <bottom style="medium">
        <color rgb="FFC00000"/>
      </bottom>
      <diagonal/>
    </border>
    <border>
      <left/>
      <right style="thin">
        <color theme="0" tint="-0.24994659260841701"/>
      </right>
      <top style="thin">
        <color theme="0" tint="-0.24994659260841701"/>
      </top>
      <bottom/>
      <diagonal/>
    </border>
    <border>
      <left style="thin">
        <color theme="0" tint="-0.24994659260841701"/>
      </left>
      <right style="medium">
        <color rgb="FFC00000"/>
      </right>
      <top style="thin">
        <color theme="0" tint="-0.24994659260841701"/>
      </top>
      <bottom/>
      <diagonal/>
    </border>
    <border>
      <left style="medium">
        <color rgb="FFC00000"/>
      </left>
      <right style="thin">
        <color theme="0" tint="-0.24994659260841701"/>
      </right>
      <top style="thin">
        <color theme="0" tint="-0.24994659260841701"/>
      </top>
      <bottom/>
      <diagonal/>
    </border>
    <border>
      <left style="thin">
        <color theme="0" tint="-0.24994659260841701"/>
      </left>
      <right/>
      <top style="thin">
        <color theme="0" tint="-0.24994659260841701"/>
      </top>
      <bottom/>
      <diagonal/>
    </border>
    <border>
      <left/>
      <right/>
      <top/>
      <bottom style="medium">
        <color indexed="64"/>
      </bottom>
      <diagonal/>
    </border>
    <border>
      <left style="thin">
        <color theme="6"/>
      </left>
      <right style="thin">
        <color indexed="64"/>
      </right>
      <top style="thin">
        <color theme="6"/>
      </top>
      <bottom style="thin">
        <color theme="6"/>
      </bottom>
      <diagonal/>
    </border>
    <border>
      <left style="thin">
        <color indexed="64"/>
      </left>
      <right style="thin">
        <color indexed="64"/>
      </right>
      <top style="thin">
        <color theme="6"/>
      </top>
      <bottom style="thin">
        <color theme="6"/>
      </bottom>
      <diagonal/>
    </border>
    <border>
      <left style="thin">
        <color indexed="64"/>
      </left>
      <right style="thin">
        <color theme="6"/>
      </right>
      <top style="thin">
        <color theme="6"/>
      </top>
      <bottom style="thin">
        <color theme="6"/>
      </bottom>
      <diagonal/>
    </border>
    <border>
      <left style="thin">
        <color theme="0" tint="-0.34998626667073579"/>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s>
  <cellStyleXfs count="45">
    <xf numFmtId="0" fontId="0" fillId="0" borderId="0"/>
    <xf numFmtId="0" fontId="2" fillId="0" borderId="0"/>
    <xf numFmtId="0" fontId="5" fillId="0" borderId="0"/>
    <xf numFmtId="0" fontId="2" fillId="4" borderId="1" applyNumberFormat="0" applyFont="0" applyBorder="0" applyAlignment="0" applyProtection="0"/>
    <xf numFmtId="0" fontId="9" fillId="4" borderId="1" applyNumberFormat="0" applyFont="0" applyBorder="0" applyAlignment="0" applyProtection="0"/>
    <xf numFmtId="0" fontId="9" fillId="0" borderId="0"/>
    <xf numFmtId="0" fontId="11" fillId="2" borderId="0" applyNumberFormat="0" applyFont="0" applyBorder="0" applyAlignment="0" applyProtection="0"/>
    <xf numFmtId="164" fontId="2" fillId="0" borderId="0" applyFont="0" applyFill="0" applyBorder="0" applyAlignment="0" applyProtection="0"/>
    <xf numFmtId="9" fontId="2" fillId="0" borderId="0" applyFont="0" applyFill="0" applyBorder="0" applyAlignment="0" applyProtection="0"/>
    <xf numFmtId="9" fontId="9" fillId="0" borderId="0" applyFont="0" applyFill="0" applyBorder="0" applyAlignment="0" applyProtection="0"/>
    <xf numFmtId="166" fontId="5" fillId="0" borderId="0" applyFont="0" applyFill="0" applyBorder="0" applyAlignment="0" applyProtection="0"/>
    <xf numFmtId="43" fontId="5" fillId="0" borderId="0" applyFont="0" applyFill="0" applyBorder="0" applyAlignment="0" applyProtection="0"/>
    <xf numFmtId="167" fontId="12" fillId="0" borderId="0" applyBorder="0"/>
    <xf numFmtId="0" fontId="13" fillId="3" borderId="0" applyNumberFormat="0" applyFont="0" applyBorder="0" applyAlignment="0" applyProtection="0"/>
    <xf numFmtId="0" fontId="5" fillId="0" borderId="0"/>
    <xf numFmtId="0" fontId="5" fillId="0" borderId="0" applyFill="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5"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0" fontId="17" fillId="0" borderId="0" applyNumberFormat="0" applyFill="0" applyBorder="0" applyAlignment="0" applyProtection="0"/>
    <xf numFmtId="0" fontId="18" fillId="0" borderId="0" applyNumberFormat="0" applyFill="0" applyBorder="0" applyAlignment="0" applyProtection="0"/>
    <xf numFmtId="9" fontId="1" fillId="0" borderId="0" applyFont="0" applyFill="0" applyBorder="0" applyAlignment="0" applyProtection="0"/>
    <xf numFmtId="0" fontId="17" fillId="0" borderId="0" applyNumberFormat="0" applyFill="0" applyBorder="0" applyAlignment="0" applyProtection="0"/>
  </cellStyleXfs>
  <cellXfs count="539">
    <xf numFmtId="0" fontId="0" fillId="0" borderId="0" xfId="0"/>
    <xf numFmtId="0" fontId="4" fillId="0" borderId="0" xfId="1" applyFont="1"/>
    <xf numFmtId="0" fontId="7" fillId="0" borderId="0" xfId="2" applyFont="1" applyProtection="1">
      <protection hidden="1"/>
    </xf>
    <xf numFmtId="0" fontId="7" fillId="0" borderId="0" xfId="4" applyFont="1" applyFill="1" applyBorder="1" applyProtection="1">
      <protection hidden="1"/>
    </xf>
    <xf numFmtId="2" fontId="7" fillId="0" borderId="0" xfId="2" applyNumberFormat="1" applyFont="1" applyAlignment="1" applyProtection="1">
      <alignment horizontal="center" vertical="center"/>
      <protection hidden="1"/>
    </xf>
    <xf numFmtId="0" fontId="7" fillId="0" borderId="0" xfId="5" applyFont="1"/>
    <xf numFmtId="2" fontId="4" fillId="0" borderId="0" xfId="1" applyNumberFormat="1" applyFont="1"/>
    <xf numFmtId="0" fontId="7" fillId="0" borderId="5" xfId="2" applyFont="1" applyBorder="1" applyAlignment="1" applyProtection="1">
      <alignment horizontal="center" wrapText="1"/>
      <protection hidden="1"/>
    </xf>
    <xf numFmtId="0" fontId="7" fillId="0" borderId="6" xfId="2" applyFont="1" applyBorder="1" applyAlignment="1" applyProtection="1">
      <alignment horizontal="center" wrapText="1"/>
      <protection hidden="1"/>
    </xf>
    <xf numFmtId="0" fontId="7" fillId="0" borderId="7" xfId="2" applyFont="1" applyBorder="1" applyAlignment="1" applyProtection="1">
      <alignment horizontal="center" wrapText="1"/>
      <protection hidden="1"/>
    </xf>
    <xf numFmtId="0" fontId="7" fillId="0" borderId="8" xfId="6" applyNumberFormat="1" applyFont="1" applyFill="1" applyBorder="1" applyAlignment="1" applyProtection="1">
      <alignment horizontal="center" vertical="top" wrapText="1"/>
      <protection hidden="1"/>
    </xf>
    <xf numFmtId="0" fontId="7" fillId="0" borderId="9" xfId="6" applyNumberFormat="1" applyFont="1" applyFill="1" applyBorder="1" applyAlignment="1" applyProtection="1">
      <alignment horizontal="center" vertical="top" wrapText="1"/>
      <protection hidden="1"/>
    </xf>
    <xf numFmtId="2" fontId="7" fillId="0" borderId="9" xfId="2" applyNumberFormat="1" applyFont="1" applyBorder="1" applyAlignment="1" applyProtection="1">
      <alignment horizontal="center" vertical="top" wrapText="1"/>
      <protection hidden="1"/>
    </xf>
    <xf numFmtId="0" fontId="7" fillId="0" borderId="8" xfId="2" applyFont="1" applyBorder="1" applyAlignment="1" applyProtection="1">
      <alignment horizontal="center" vertical="top" wrapText="1"/>
      <protection hidden="1"/>
    </xf>
    <xf numFmtId="0" fontId="7" fillId="0" borderId="9" xfId="2" applyFont="1" applyBorder="1" applyAlignment="1" applyProtection="1">
      <alignment horizontal="center" vertical="top" wrapText="1"/>
      <protection hidden="1"/>
    </xf>
    <xf numFmtId="0" fontId="7" fillId="0" borderId="5" xfId="3" applyFont="1" applyFill="1" applyBorder="1" applyAlignment="1" applyProtection="1">
      <alignment horizontal="center" wrapText="1"/>
      <protection hidden="1"/>
    </xf>
    <xf numFmtId="0" fontId="7" fillId="0" borderId="6" xfId="4" applyFont="1" applyFill="1" applyBorder="1" applyAlignment="1" applyProtection="1">
      <alignment horizontal="center" wrapText="1"/>
      <protection hidden="1"/>
    </xf>
    <xf numFmtId="0" fontId="7" fillId="0" borderId="6" xfId="5" applyFont="1" applyBorder="1" applyAlignment="1">
      <alignment horizontal="center" wrapText="1"/>
    </xf>
    <xf numFmtId="0" fontId="7" fillId="0" borderId="8" xfId="4" applyFont="1" applyFill="1" applyBorder="1" applyAlignment="1">
      <alignment horizontal="center" vertical="top" wrapText="1"/>
    </xf>
    <xf numFmtId="0" fontId="7" fillId="0" borderId="9" xfId="4" applyNumberFormat="1" applyFont="1" applyFill="1" applyBorder="1" applyAlignment="1" applyProtection="1">
      <alignment horizontal="center" vertical="top" wrapText="1"/>
      <protection hidden="1"/>
    </xf>
    <xf numFmtId="9" fontId="7" fillId="0" borderId="9" xfId="6" applyNumberFormat="1" applyFont="1" applyFill="1" applyBorder="1" applyAlignment="1" applyProtection="1">
      <alignment horizontal="center" vertical="top" wrapText="1"/>
      <protection hidden="1"/>
    </xf>
    <xf numFmtId="0" fontId="7" fillId="0" borderId="9" xfId="2" applyFont="1" applyBorder="1" applyAlignment="1" applyProtection="1">
      <alignment horizontal="center"/>
      <protection hidden="1"/>
    </xf>
    <xf numFmtId="0" fontId="7" fillId="0" borderId="8" xfId="6" applyFont="1" applyFill="1" applyBorder="1" applyAlignment="1">
      <alignment horizontal="center" vertical="top" wrapText="1"/>
    </xf>
    <xf numFmtId="0" fontId="7" fillId="0" borderId="9" xfId="7" applyNumberFormat="1" applyFont="1" applyFill="1" applyBorder="1" applyAlignment="1" applyProtection="1">
      <alignment horizontal="center" vertical="top" wrapText="1"/>
      <protection hidden="1"/>
    </xf>
    <xf numFmtId="9" fontId="7" fillId="0" borderId="9" xfId="8" applyFont="1" applyFill="1" applyBorder="1" applyAlignment="1" applyProtection="1">
      <alignment horizontal="center" vertical="top" wrapText="1"/>
      <protection hidden="1"/>
    </xf>
    <xf numFmtId="0" fontId="4" fillId="0" borderId="8" xfId="6" applyFont="1" applyFill="1" applyBorder="1" applyAlignment="1">
      <alignment horizontal="center" vertical="top" wrapText="1"/>
    </xf>
    <xf numFmtId="2" fontId="7" fillId="0" borderId="9" xfId="7" applyNumberFormat="1" applyFont="1" applyFill="1" applyBorder="1" applyAlignment="1" applyProtection="1">
      <alignment horizontal="center" vertical="top" wrapText="1"/>
      <protection hidden="1"/>
    </xf>
    <xf numFmtId="0" fontId="7" fillId="0" borderId="7" xfId="4" applyFont="1" applyFill="1" applyBorder="1" applyAlignment="1" applyProtection="1">
      <alignment horizontal="center" wrapText="1"/>
      <protection hidden="1"/>
    </xf>
    <xf numFmtId="2" fontId="7" fillId="0" borderId="8" xfId="4" applyNumberFormat="1" applyFont="1" applyFill="1" applyBorder="1" applyAlignment="1" applyProtection="1">
      <alignment horizontal="center"/>
      <protection hidden="1"/>
    </xf>
    <xf numFmtId="0" fontId="7" fillId="0" borderId="10" xfId="2" applyFont="1" applyBorder="1" applyAlignment="1" applyProtection="1">
      <alignment horizontal="center" vertical="top" wrapText="1"/>
      <protection hidden="1"/>
    </xf>
    <xf numFmtId="0" fontId="6" fillId="0" borderId="5" xfId="2" applyFont="1" applyBorder="1" applyAlignment="1" applyProtection="1">
      <alignment wrapText="1"/>
      <protection hidden="1"/>
    </xf>
    <xf numFmtId="0" fontId="6" fillId="0" borderId="7" xfId="2" applyFont="1" applyBorder="1" applyAlignment="1" applyProtection="1">
      <alignment wrapText="1"/>
      <protection hidden="1"/>
    </xf>
    <xf numFmtId="0" fontId="7" fillId="0" borderId="10" xfId="2" applyFont="1" applyBorder="1" applyAlignment="1" applyProtection="1">
      <alignment vertical="top" wrapText="1"/>
      <protection hidden="1"/>
    </xf>
    <xf numFmtId="0" fontId="7" fillId="0" borderId="10" xfId="2" applyFont="1" applyBorder="1" applyProtection="1">
      <protection hidden="1"/>
    </xf>
    <xf numFmtId="0" fontId="7" fillId="0" borderId="10" xfId="4" applyFont="1" applyFill="1" applyBorder="1" applyProtection="1">
      <protection hidden="1"/>
    </xf>
    <xf numFmtId="0" fontId="4" fillId="0" borderId="10" xfId="2" applyFont="1" applyBorder="1" applyProtection="1">
      <protection hidden="1"/>
    </xf>
    <xf numFmtId="0" fontId="7" fillId="0" borderId="9" xfId="4" applyNumberFormat="1" applyFont="1" applyFill="1" applyBorder="1" applyAlignment="1" applyProtection="1">
      <alignment horizontal="center"/>
      <protection hidden="1"/>
    </xf>
    <xf numFmtId="0" fontId="7" fillId="6" borderId="7" xfId="2" applyFont="1" applyFill="1" applyBorder="1" applyAlignment="1" applyProtection="1">
      <alignment horizontal="center" wrapText="1"/>
      <protection hidden="1"/>
    </xf>
    <xf numFmtId="2" fontId="7" fillId="6" borderId="10" xfId="2" applyNumberFormat="1" applyFont="1" applyFill="1" applyBorder="1" applyAlignment="1" applyProtection="1">
      <alignment horizontal="center" vertical="top" wrapText="1"/>
      <protection hidden="1"/>
    </xf>
    <xf numFmtId="1" fontId="7" fillId="6" borderId="10" xfId="2" applyNumberFormat="1" applyFont="1" applyFill="1" applyBorder="1" applyAlignment="1" applyProtection="1">
      <alignment horizontal="center" vertical="top" wrapText="1"/>
      <protection hidden="1"/>
    </xf>
    <xf numFmtId="0" fontId="7" fillId="6" borderId="6" xfId="3" applyFont="1" applyFill="1" applyBorder="1" applyAlignment="1" applyProtection="1">
      <alignment horizontal="center" wrapText="1"/>
      <protection hidden="1"/>
    </xf>
    <xf numFmtId="0" fontId="7" fillId="6" borderId="9" xfId="4" applyNumberFormat="1" applyFont="1" applyFill="1" applyBorder="1" applyAlignment="1" applyProtection="1">
      <alignment horizontal="center" vertical="top" wrapText="1"/>
      <protection hidden="1"/>
    </xf>
    <xf numFmtId="0" fontId="7" fillId="6" borderId="6" xfId="2" applyFont="1" applyFill="1" applyBorder="1" applyAlignment="1" applyProtection="1">
      <alignment horizontal="center" wrapText="1"/>
      <protection hidden="1"/>
    </xf>
    <xf numFmtId="165" fontId="7" fillId="6" borderId="9" xfId="2" applyNumberFormat="1" applyFont="1" applyFill="1" applyBorder="1" applyAlignment="1" applyProtection="1">
      <alignment horizontal="center" vertical="top" wrapText="1"/>
      <protection hidden="1"/>
    </xf>
    <xf numFmtId="0" fontId="7" fillId="6" borderId="6" xfId="4" applyFont="1" applyFill="1" applyBorder="1" applyAlignment="1" applyProtection="1">
      <alignment horizontal="center" wrapText="1"/>
      <protection hidden="1"/>
    </xf>
    <xf numFmtId="9" fontId="7" fillId="6" borderId="9" xfId="6" applyNumberFormat="1" applyFont="1" applyFill="1" applyBorder="1" applyAlignment="1" applyProtection="1">
      <alignment horizontal="center"/>
      <protection hidden="1"/>
    </xf>
    <xf numFmtId="2" fontId="7" fillId="6" borderId="9" xfId="4" applyNumberFormat="1" applyFont="1" applyFill="1" applyBorder="1" applyAlignment="1" applyProtection="1">
      <alignment horizontal="center"/>
      <protection hidden="1"/>
    </xf>
    <xf numFmtId="2" fontId="7" fillId="6" borderId="9" xfId="9" applyNumberFormat="1" applyFont="1" applyFill="1" applyBorder="1" applyAlignment="1" applyProtection="1">
      <alignment horizontal="center"/>
      <protection hidden="1"/>
    </xf>
    <xf numFmtId="165" fontId="7" fillId="6" borderId="6" xfId="3" applyNumberFormat="1" applyFont="1" applyFill="1" applyBorder="1" applyAlignment="1" applyProtection="1">
      <alignment horizontal="center" wrapText="1"/>
      <protection hidden="1"/>
    </xf>
    <xf numFmtId="0" fontId="7" fillId="6" borderId="9" xfId="2" applyFont="1" applyFill="1" applyBorder="1" applyAlignment="1" applyProtection="1">
      <alignment horizontal="center" vertical="top" wrapText="1"/>
      <protection hidden="1"/>
    </xf>
    <xf numFmtId="165" fontId="7" fillId="6" borderId="9" xfId="2" applyNumberFormat="1" applyFont="1" applyFill="1" applyBorder="1" applyAlignment="1" applyProtection="1">
      <alignment horizontal="center"/>
      <protection hidden="1"/>
    </xf>
    <xf numFmtId="165" fontId="7" fillId="6" borderId="9" xfId="4" applyNumberFormat="1" applyFont="1" applyFill="1" applyBorder="1" applyAlignment="1" applyProtection="1">
      <alignment horizontal="center"/>
      <protection hidden="1"/>
    </xf>
    <xf numFmtId="168" fontId="7" fillId="6" borderId="9" xfId="6" applyNumberFormat="1" applyFont="1" applyFill="1" applyBorder="1" applyAlignment="1" applyProtection="1">
      <alignment horizontal="center"/>
      <protection hidden="1"/>
    </xf>
    <xf numFmtId="0" fontId="7" fillId="6" borderId="9" xfId="2" applyFont="1" applyFill="1" applyBorder="1" applyAlignment="1" applyProtection="1">
      <alignment horizontal="center"/>
      <protection hidden="1"/>
    </xf>
    <xf numFmtId="0" fontId="7" fillId="0" borderId="9" xfId="13" applyNumberFormat="1" applyFont="1" applyFill="1" applyBorder="1" applyAlignment="1" applyProtection="1">
      <alignment horizontal="center" vertical="top" wrapText="1"/>
      <protection hidden="1"/>
    </xf>
    <xf numFmtId="0" fontId="7" fillId="0" borderId="8" xfId="13" applyFont="1" applyFill="1" applyBorder="1" applyAlignment="1">
      <alignment horizontal="center" vertical="top" wrapText="1"/>
    </xf>
    <xf numFmtId="0" fontId="7" fillId="0" borderId="16" xfId="3" applyFont="1" applyFill="1" applyBorder="1" applyAlignment="1" applyProtection="1">
      <alignment horizontal="center" wrapText="1"/>
      <protection hidden="1"/>
    </xf>
    <xf numFmtId="2" fontId="7" fillId="0" borderId="17" xfId="4" applyNumberFormat="1" applyFont="1" applyFill="1" applyBorder="1" applyAlignment="1" applyProtection="1">
      <alignment horizontal="center"/>
      <protection hidden="1"/>
    </xf>
    <xf numFmtId="0" fontId="7" fillId="0" borderId="6" xfId="3" applyFont="1" applyFill="1" applyBorder="1" applyAlignment="1" applyProtection="1">
      <alignment horizontal="center" wrapText="1"/>
      <protection hidden="1"/>
    </xf>
    <xf numFmtId="2" fontId="7" fillId="0" borderId="9" xfId="4" applyNumberFormat="1" applyFont="1" applyFill="1" applyBorder="1" applyAlignment="1" applyProtection="1">
      <alignment horizontal="center"/>
      <protection hidden="1"/>
    </xf>
    <xf numFmtId="0" fontId="7" fillId="0" borderId="18" xfId="4" applyFont="1" applyFill="1" applyBorder="1" applyAlignment="1" applyProtection="1">
      <alignment horizontal="center" wrapText="1"/>
      <protection hidden="1"/>
    </xf>
    <xf numFmtId="0" fontId="7" fillId="0" borderId="15" xfId="2" applyFont="1" applyBorder="1" applyAlignment="1" applyProtection="1">
      <alignment horizontal="center" vertical="top" wrapText="1"/>
      <protection hidden="1"/>
    </xf>
    <xf numFmtId="0" fontId="20" fillId="0" borderId="0" xfId="0" applyFont="1" applyAlignment="1">
      <alignment vertical="center"/>
    </xf>
    <xf numFmtId="0" fontId="23" fillId="0" borderId="0" xfId="0" applyFont="1" applyAlignment="1">
      <alignment vertical="center"/>
    </xf>
    <xf numFmtId="0" fontId="4" fillId="0" borderId="0" xfId="0" applyFont="1" applyAlignment="1">
      <alignment vertical="center"/>
    </xf>
    <xf numFmtId="0" fontId="20" fillId="0" borderId="29" xfId="0" applyFont="1" applyBorder="1" applyAlignment="1">
      <alignment vertical="center"/>
    </xf>
    <xf numFmtId="9" fontId="20" fillId="0" borderId="29" xfId="43" applyFont="1" applyBorder="1" applyAlignment="1">
      <alignment vertical="center"/>
    </xf>
    <xf numFmtId="0" fontId="20" fillId="0" borderId="28" xfId="0" applyFont="1" applyBorder="1" applyAlignment="1">
      <alignment vertical="center"/>
    </xf>
    <xf numFmtId="0" fontId="4" fillId="0" borderId="0" xfId="0" applyFont="1"/>
    <xf numFmtId="2" fontId="20" fillId="0" borderId="29" xfId="0" applyNumberFormat="1" applyFont="1" applyBorder="1" applyAlignment="1">
      <alignment vertical="center"/>
    </xf>
    <xf numFmtId="0" fontId="23" fillId="0" borderId="0" xfId="0" applyFont="1" applyAlignment="1">
      <alignment horizontal="left" vertical="center"/>
    </xf>
    <xf numFmtId="0" fontId="37" fillId="9" borderId="0" xfId="0" applyFont="1" applyFill="1" applyAlignment="1">
      <alignment horizontal="left" vertical="center"/>
    </xf>
    <xf numFmtId="0" fontId="36" fillId="9" borderId="0" xfId="0" applyFont="1" applyFill="1" applyAlignment="1">
      <alignment horizontal="center" vertical="center"/>
    </xf>
    <xf numFmtId="0" fontId="7" fillId="0" borderId="49" xfId="2" applyFont="1" applyBorder="1" applyAlignment="1" applyProtection="1">
      <alignment horizontal="center"/>
      <protection hidden="1"/>
    </xf>
    <xf numFmtId="2" fontId="7" fillId="6" borderId="49" xfId="9" applyNumberFormat="1" applyFont="1" applyFill="1" applyBorder="1" applyAlignment="1" applyProtection="1">
      <alignment horizontal="center"/>
      <protection hidden="1"/>
    </xf>
    <xf numFmtId="0" fontId="7" fillId="6" borderId="49" xfId="2" applyFont="1" applyFill="1" applyBorder="1" applyAlignment="1" applyProtection="1">
      <alignment horizontal="center" vertical="top" wrapText="1"/>
      <protection hidden="1"/>
    </xf>
    <xf numFmtId="165" fontId="7" fillId="6" borderId="49" xfId="2" applyNumberFormat="1" applyFont="1" applyFill="1" applyBorder="1" applyAlignment="1" applyProtection="1">
      <alignment horizontal="center"/>
      <protection hidden="1"/>
    </xf>
    <xf numFmtId="0" fontId="7" fillId="6" borderId="49" xfId="2" applyFont="1" applyFill="1" applyBorder="1" applyAlignment="1" applyProtection="1">
      <alignment horizontal="center"/>
      <protection hidden="1"/>
    </xf>
    <xf numFmtId="0" fontId="7" fillId="0" borderId="13" xfId="2" applyFont="1" applyBorder="1" applyProtection="1">
      <protection hidden="1"/>
    </xf>
    <xf numFmtId="0" fontId="7" fillId="0" borderId="14" xfId="2" applyFont="1" applyBorder="1" applyProtection="1">
      <protection hidden="1"/>
    </xf>
    <xf numFmtId="0" fontId="4" fillId="0" borderId="31" xfId="0" applyFont="1" applyBorder="1" applyAlignment="1" applyProtection="1">
      <alignment horizontal="left" vertical="center" indent="1"/>
      <protection hidden="1"/>
    </xf>
    <xf numFmtId="0" fontId="16" fillId="10" borderId="0" xfId="0" applyFont="1" applyFill="1" applyAlignment="1" applyProtection="1">
      <alignment horizontal="center"/>
      <protection hidden="1"/>
    </xf>
    <xf numFmtId="0" fontId="16" fillId="10" borderId="0" xfId="0" applyFont="1" applyFill="1" applyAlignment="1" applyProtection="1">
      <alignment horizontal="center" vertical="center"/>
      <protection hidden="1"/>
    </xf>
    <xf numFmtId="0" fontId="23" fillId="9" borderId="0" xfId="0" applyFont="1" applyFill="1" applyAlignment="1">
      <alignment horizontal="left" vertical="center"/>
    </xf>
    <xf numFmtId="0" fontId="23" fillId="9" borderId="0" xfId="0" applyFont="1" applyFill="1" applyAlignment="1">
      <alignment vertical="center"/>
    </xf>
    <xf numFmtId="0" fontId="20" fillId="11" borderId="29" xfId="0" applyFont="1" applyFill="1" applyBorder="1" applyAlignment="1">
      <alignment vertical="center"/>
    </xf>
    <xf numFmtId="0" fontId="21" fillId="8" borderId="0" xfId="0" applyFont="1" applyFill="1" applyAlignment="1" applyProtection="1">
      <alignment vertical="center"/>
      <protection hidden="1"/>
    </xf>
    <xf numFmtId="0" fontId="24" fillId="10" borderId="0" xfId="0" applyFont="1" applyFill="1" applyAlignment="1" applyProtection="1">
      <alignment vertical="center"/>
      <protection hidden="1"/>
    </xf>
    <xf numFmtId="0" fontId="24" fillId="10" borderId="0" xfId="0" applyFont="1" applyFill="1" applyAlignment="1" applyProtection="1">
      <alignment horizontal="center" vertical="center"/>
      <protection hidden="1"/>
    </xf>
    <xf numFmtId="0" fontId="30" fillId="9" borderId="0" xfId="0" applyFont="1" applyFill="1" applyAlignment="1" applyProtection="1">
      <alignment horizontal="center" vertical="center"/>
      <protection hidden="1"/>
    </xf>
    <xf numFmtId="0" fontId="21" fillId="0" borderId="0" xfId="0" applyFont="1" applyAlignment="1" applyProtection="1">
      <alignment vertical="center"/>
      <protection hidden="1"/>
    </xf>
    <xf numFmtId="0" fontId="16" fillId="9" borderId="0" xfId="0" applyFont="1" applyFill="1" applyAlignment="1" applyProtection="1">
      <alignment horizontal="center" vertical="center"/>
      <protection hidden="1"/>
    </xf>
    <xf numFmtId="0" fontId="4" fillId="9" borderId="0" xfId="0" applyFont="1" applyFill="1" applyAlignment="1" applyProtection="1">
      <alignment horizontal="center" vertical="center"/>
      <protection hidden="1"/>
    </xf>
    <xf numFmtId="0" fontId="4" fillId="10" borderId="0" xfId="0" applyFont="1" applyFill="1" applyAlignment="1" applyProtection="1">
      <alignment horizontal="center" vertical="center"/>
      <protection hidden="1"/>
    </xf>
    <xf numFmtId="0" fontId="23" fillId="8" borderId="0" xfId="0" applyFont="1" applyFill="1" applyAlignment="1" applyProtection="1">
      <alignment vertical="center"/>
      <protection hidden="1"/>
    </xf>
    <xf numFmtId="0" fontId="21" fillId="8" borderId="0" xfId="0" applyFont="1" applyFill="1" applyProtection="1">
      <protection hidden="1"/>
    </xf>
    <xf numFmtId="0" fontId="16" fillId="9" borderId="0" xfId="0" applyFont="1" applyFill="1" applyAlignment="1" applyProtection="1">
      <alignment horizontal="center"/>
      <protection hidden="1"/>
    </xf>
    <xf numFmtId="0" fontId="21" fillId="0" borderId="0" xfId="0" applyFont="1" applyProtection="1">
      <protection hidden="1"/>
    </xf>
    <xf numFmtId="0" fontId="25" fillId="9" borderId="0" xfId="0" applyFont="1" applyFill="1" applyAlignment="1" applyProtection="1">
      <alignment horizontal="center"/>
      <protection hidden="1"/>
    </xf>
    <xf numFmtId="2" fontId="16" fillId="9" borderId="0" xfId="0" applyNumberFormat="1" applyFont="1" applyFill="1" applyAlignment="1" applyProtection="1">
      <alignment horizontal="center"/>
      <protection hidden="1"/>
    </xf>
    <xf numFmtId="0" fontId="21" fillId="8" borderId="0" xfId="0" applyFont="1" applyFill="1" applyAlignment="1" applyProtection="1">
      <alignment horizontal="center"/>
      <protection hidden="1"/>
    </xf>
    <xf numFmtId="0" fontId="21" fillId="9" borderId="0" xfId="0" applyFont="1" applyFill="1" applyProtection="1">
      <protection hidden="1"/>
    </xf>
    <xf numFmtId="0" fontId="39" fillId="9" borderId="0" xfId="0" applyFont="1" applyFill="1" applyAlignment="1" applyProtection="1">
      <alignment vertical="center"/>
      <protection hidden="1"/>
    </xf>
    <xf numFmtId="0" fontId="22" fillId="9" borderId="0" xfId="0" applyFont="1" applyFill="1" applyAlignment="1" applyProtection="1">
      <alignment horizontal="center" vertical="center"/>
      <protection hidden="1"/>
    </xf>
    <xf numFmtId="0" fontId="27" fillId="9" borderId="0" xfId="0" applyFont="1" applyFill="1" applyAlignment="1" applyProtection="1">
      <alignment horizontal="center" vertical="center" wrapText="1"/>
      <protection hidden="1"/>
    </xf>
    <xf numFmtId="2" fontId="4" fillId="13" borderId="29" xfId="0" applyNumberFormat="1" applyFont="1" applyFill="1" applyBorder="1" applyAlignment="1" applyProtection="1">
      <alignment horizontal="left"/>
      <protection hidden="1"/>
    </xf>
    <xf numFmtId="0" fontId="24" fillId="9" borderId="0" xfId="0" applyFont="1" applyFill="1" applyAlignment="1" applyProtection="1">
      <alignment horizontal="center" vertical="center"/>
      <protection hidden="1"/>
    </xf>
    <xf numFmtId="0" fontId="16" fillId="9" borderId="0" xfId="0" applyFont="1" applyFill="1" applyAlignment="1" applyProtection="1">
      <alignment horizontal="left"/>
      <protection hidden="1"/>
    </xf>
    <xf numFmtId="1" fontId="16" fillId="9" borderId="0" xfId="0" applyNumberFormat="1" applyFont="1" applyFill="1" applyAlignment="1" applyProtection="1">
      <alignment horizontal="center"/>
      <protection hidden="1"/>
    </xf>
    <xf numFmtId="0" fontId="3" fillId="0" borderId="33" xfId="0" applyFont="1" applyBorder="1" applyAlignment="1" applyProtection="1">
      <alignment horizontal="center" vertical="center" wrapText="1"/>
      <protection hidden="1"/>
    </xf>
    <xf numFmtId="0" fontId="3" fillId="0" borderId="39" xfId="0" applyFont="1" applyBorder="1" applyAlignment="1" applyProtection="1">
      <alignment horizontal="center" vertical="center" wrapText="1"/>
      <protection hidden="1"/>
    </xf>
    <xf numFmtId="0" fontId="4" fillId="8" borderId="34" xfId="0" applyFont="1" applyFill="1" applyBorder="1" applyAlignment="1" applyProtection="1">
      <alignment horizontal="center" vertical="center" wrapText="1"/>
      <protection hidden="1"/>
    </xf>
    <xf numFmtId="0" fontId="4" fillId="8" borderId="35" xfId="0" applyFont="1" applyFill="1" applyBorder="1" applyAlignment="1" applyProtection="1">
      <alignment horizontal="center" vertical="center" wrapText="1"/>
      <protection hidden="1"/>
    </xf>
    <xf numFmtId="0" fontId="4" fillId="8" borderId="36" xfId="0" applyFont="1" applyFill="1" applyBorder="1" applyAlignment="1" applyProtection="1">
      <alignment horizontal="center" vertical="center" wrapText="1"/>
      <protection hidden="1"/>
    </xf>
    <xf numFmtId="0" fontId="4" fillId="0" borderId="0" xfId="0" applyFont="1" applyAlignment="1" applyProtection="1">
      <alignment vertical="center"/>
      <protection hidden="1"/>
    </xf>
    <xf numFmtId="169" fontId="4" fillId="0" borderId="30" xfId="0" applyNumberFormat="1" applyFont="1" applyBorder="1" applyAlignment="1" applyProtection="1">
      <alignment horizontal="center"/>
      <protection hidden="1"/>
    </xf>
    <xf numFmtId="169" fontId="4" fillId="0" borderId="32" xfId="0" applyNumberFormat="1" applyFont="1" applyBorder="1" applyAlignment="1" applyProtection="1">
      <alignment horizontal="center"/>
      <protection hidden="1"/>
    </xf>
    <xf numFmtId="0" fontId="22" fillId="8" borderId="0" xfId="0" applyFont="1" applyFill="1" applyAlignment="1" applyProtection="1">
      <alignment vertical="center"/>
      <protection hidden="1"/>
    </xf>
    <xf numFmtId="0" fontId="22" fillId="8" borderId="0" xfId="0" applyFont="1" applyFill="1" applyAlignment="1" applyProtection="1">
      <alignment horizontal="center"/>
      <protection hidden="1"/>
    </xf>
    <xf numFmtId="165" fontId="4" fillId="0" borderId="30" xfId="0" applyNumberFormat="1" applyFont="1" applyBorder="1" applyAlignment="1" applyProtection="1">
      <alignment horizontal="center" vertical="center"/>
      <protection hidden="1"/>
    </xf>
    <xf numFmtId="165" fontId="4" fillId="0" borderId="32" xfId="0" applyNumberFormat="1" applyFont="1" applyBorder="1" applyAlignment="1" applyProtection="1">
      <alignment horizontal="center" vertical="center"/>
      <protection hidden="1"/>
    </xf>
    <xf numFmtId="3" fontId="4" fillId="0" borderId="30" xfId="0" applyNumberFormat="1" applyFont="1" applyBorder="1" applyAlignment="1" applyProtection="1">
      <alignment horizontal="center" vertical="center"/>
      <protection hidden="1"/>
    </xf>
    <xf numFmtId="0" fontId="21" fillId="12" borderId="0" xfId="0" applyFont="1" applyFill="1" applyAlignment="1" applyProtection="1">
      <alignment vertical="center"/>
      <protection hidden="1"/>
    </xf>
    <xf numFmtId="0" fontId="21" fillId="12" borderId="0" xfId="0" applyFont="1" applyFill="1" applyProtection="1">
      <protection hidden="1"/>
    </xf>
    <xf numFmtId="0" fontId="30" fillId="5" borderId="0" xfId="0" applyFont="1" applyFill="1" applyAlignment="1" applyProtection="1">
      <alignment horizontal="center" vertical="center"/>
      <protection hidden="1"/>
    </xf>
    <xf numFmtId="0" fontId="29" fillId="10" borderId="0" xfId="0" applyFont="1" applyFill="1" applyAlignment="1" applyProtection="1">
      <alignment vertical="center"/>
      <protection hidden="1"/>
    </xf>
    <xf numFmtId="0" fontId="26" fillId="10" borderId="0" xfId="0" applyFont="1" applyFill="1" applyAlignment="1" applyProtection="1">
      <alignment vertical="center"/>
      <protection hidden="1"/>
    </xf>
    <xf numFmtId="0" fontId="29" fillId="5" borderId="0" xfId="0" applyFont="1" applyFill="1" applyAlignment="1" applyProtection="1">
      <alignment horizontal="center" vertical="center"/>
      <protection hidden="1"/>
    </xf>
    <xf numFmtId="0" fontId="29" fillId="9" borderId="0" xfId="0" applyFont="1" applyFill="1" applyAlignment="1" applyProtection="1">
      <alignment horizontal="center" vertical="center"/>
      <protection hidden="1"/>
    </xf>
    <xf numFmtId="0" fontId="38" fillId="8" borderId="0" xfId="0" applyFont="1" applyFill="1" applyAlignment="1" applyProtection="1">
      <alignment vertical="center"/>
      <protection hidden="1"/>
    </xf>
    <xf numFmtId="0" fontId="3" fillId="8" borderId="0" xfId="0" applyFont="1" applyFill="1" applyAlignment="1" applyProtection="1">
      <alignment vertical="center"/>
      <protection hidden="1"/>
    </xf>
    <xf numFmtId="0" fontId="3" fillId="8" borderId="33" xfId="0" applyFont="1" applyFill="1" applyBorder="1" applyAlignment="1" applyProtection="1">
      <alignment horizontal="center" vertical="center" wrapText="1"/>
      <protection hidden="1"/>
    </xf>
    <xf numFmtId="0" fontId="3" fillId="8" borderId="39" xfId="0" applyFont="1" applyFill="1" applyBorder="1" applyAlignment="1" applyProtection="1">
      <alignment horizontal="center" vertical="center" wrapText="1"/>
      <protection hidden="1"/>
    </xf>
    <xf numFmtId="0" fontId="4" fillId="0" borderId="34" xfId="0" applyFont="1" applyBorder="1" applyAlignment="1" applyProtection="1">
      <alignment horizontal="center" vertical="center"/>
      <protection hidden="1"/>
    </xf>
    <xf numFmtId="3" fontId="4" fillId="0" borderId="36" xfId="0" applyNumberFormat="1" applyFont="1" applyBorder="1" applyAlignment="1" applyProtection="1">
      <alignment horizontal="center" vertical="center"/>
      <protection hidden="1"/>
    </xf>
    <xf numFmtId="0" fontId="29" fillId="9" borderId="0" xfId="0" applyFont="1" applyFill="1" applyAlignment="1" applyProtection="1">
      <alignment vertical="center"/>
      <protection hidden="1"/>
    </xf>
    <xf numFmtId="0" fontId="27" fillId="0" borderId="0" xfId="0" applyFont="1" applyAlignment="1" applyProtection="1">
      <alignment vertical="center"/>
      <protection hidden="1"/>
    </xf>
    <xf numFmtId="0" fontId="4" fillId="0" borderId="31" xfId="0" applyFont="1" applyBorder="1" applyAlignment="1" applyProtection="1">
      <alignment horizontal="center" vertical="center"/>
      <protection hidden="1"/>
    </xf>
    <xf numFmtId="0" fontId="20" fillId="0" borderId="0" xfId="0" applyFont="1" applyAlignment="1" applyProtection="1">
      <alignment vertical="center"/>
      <protection hidden="1"/>
    </xf>
    <xf numFmtId="0" fontId="29" fillId="5" borderId="0" xfId="0" applyFont="1" applyFill="1" applyAlignment="1" applyProtection="1">
      <alignment vertical="center"/>
      <protection hidden="1"/>
    </xf>
    <xf numFmtId="0" fontId="22" fillId="8" borderId="0" xfId="0" applyFont="1" applyFill="1" applyAlignment="1" applyProtection="1">
      <alignment vertical="center" wrapText="1"/>
      <protection hidden="1"/>
    </xf>
    <xf numFmtId="3" fontId="3" fillId="0" borderId="36" xfId="0" applyNumberFormat="1" applyFont="1" applyBorder="1" applyAlignment="1" applyProtection="1">
      <alignment horizontal="center" vertical="center"/>
      <protection hidden="1"/>
    </xf>
    <xf numFmtId="0" fontId="4" fillId="8" borderId="0" xfId="0" applyFont="1" applyFill="1" applyAlignment="1" applyProtection="1">
      <alignment horizontal="center" vertical="center"/>
      <protection hidden="1"/>
    </xf>
    <xf numFmtId="0" fontId="4" fillId="8" borderId="0" xfId="0" applyFont="1" applyFill="1" applyAlignment="1" applyProtection="1">
      <alignment horizontal="left" vertical="center" wrapText="1"/>
      <protection hidden="1"/>
    </xf>
    <xf numFmtId="0" fontId="29" fillId="8" borderId="0" xfId="0" applyFont="1" applyFill="1" applyAlignment="1" applyProtection="1">
      <alignment vertical="center"/>
      <protection hidden="1"/>
    </xf>
    <xf numFmtId="0" fontId="4" fillId="0" borderId="0" xfId="0" applyFont="1" applyAlignment="1" applyProtection="1">
      <alignment horizontal="center" vertical="center"/>
      <protection hidden="1"/>
    </xf>
    <xf numFmtId="0" fontId="4" fillId="0" borderId="0" xfId="0" applyFont="1" applyAlignment="1" applyProtection="1">
      <alignment horizontal="left" vertical="center" wrapText="1"/>
      <protection hidden="1"/>
    </xf>
    <xf numFmtId="0" fontId="4" fillId="10" borderId="0" xfId="0" applyFont="1" applyFill="1" applyAlignment="1" applyProtection="1">
      <alignment vertical="center"/>
      <protection hidden="1"/>
    </xf>
    <xf numFmtId="0" fontId="27" fillId="8" borderId="0" xfId="0" applyFont="1" applyFill="1" applyAlignment="1" applyProtection="1">
      <alignment vertical="center"/>
      <protection hidden="1"/>
    </xf>
    <xf numFmtId="0" fontId="4" fillId="8" borderId="0" xfId="0" applyFont="1" applyFill="1" applyAlignment="1" applyProtection="1">
      <alignment vertical="center"/>
      <protection hidden="1"/>
    </xf>
    <xf numFmtId="0" fontId="3" fillId="8" borderId="0" xfId="0" applyFont="1" applyFill="1" applyAlignment="1" applyProtection="1">
      <alignment horizontal="right" vertical="center" indent="1"/>
      <protection hidden="1"/>
    </xf>
    <xf numFmtId="0" fontId="17" fillId="0" borderId="0" xfId="44" applyFill="1" applyAlignment="1" applyProtection="1">
      <alignment horizontal="center" vertical="center"/>
      <protection hidden="1"/>
    </xf>
    <xf numFmtId="0" fontId="4" fillId="8" borderId="0" xfId="0" applyFont="1" applyFill="1" applyAlignment="1" applyProtection="1">
      <alignment horizontal="left" vertical="center" indent="1"/>
      <protection hidden="1"/>
    </xf>
    <xf numFmtId="0" fontId="21" fillId="8" borderId="0" xfId="0" applyFont="1" applyFill="1" applyAlignment="1" applyProtection="1">
      <alignment horizontal="left" vertical="center" indent="1"/>
      <protection hidden="1"/>
    </xf>
    <xf numFmtId="0" fontId="29" fillId="9" borderId="0" xfId="0" applyFont="1" applyFill="1" applyAlignment="1" applyProtection="1">
      <alignment horizontal="center" vertical="center" wrapText="1"/>
      <protection hidden="1"/>
    </xf>
    <xf numFmtId="0" fontId="21" fillId="8" borderId="0" xfId="0" applyFont="1" applyFill="1" applyAlignment="1" applyProtection="1">
      <alignment vertical="center" wrapText="1"/>
      <protection hidden="1"/>
    </xf>
    <xf numFmtId="0" fontId="4" fillId="10" borderId="0" xfId="0" applyFont="1" applyFill="1" applyAlignment="1" applyProtection="1">
      <alignment vertical="center" wrapText="1"/>
      <protection hidden="1"/>
    </xf>
    <xf numFmtId="0" fontId="21" fillId="0" borderId="0" xfId="0" applyFont="1" applyAlignment="1" applyProtection="1">
      <alignment vertical="center" wrapText="1"/>
      <protection hidden="1"/>
    </xf>
    <xf numFmtId="165" fontId="4" fillId="0" borderId="30" xfId="0" applyNumberFormat="1" applyFont="1" applyBorder="1" applyAlignment="1" applyProtection="1">
      <alignment horizontal="right" vertical="center" indent="1"/>
      <protection hidden="1"/>
    </xf>
    <xf numFmtId="165" fontId="4" fillId="0" borderId="32" xfId="0" applyNumberFormat="1" applyFont="1" applyBorder="1" applyAlignment="1" applyProtection="1">
      <alignment horizontal="right" vertical="center" indent="1"/>
      <protection hidden="1"/>
    </xf>
    <xf numFmtId="0" fontId="4" fillId="0" borderId="30" xfId="0" applyFont="1" applyBorder="1" applyAlignment="1" applyProtection="1">
      <alignment horizontal="right" vertical="center"/>
      <protection hidden="1"/>
    </xf>
    <xf numFmtId="0" fontId="3" fillId="0" borderId="30" xfId="0" applyFont="1" applyBorder="1" applyAlignment="1" applyProtection="1">
      <alignment horizontal="right" vertical="center" indent="1"/>
      <protection hidden="1"/>
    </xf>
    <xf numFmtId="165" fontId="3" fillId="0" borderId="32" xfId="0" applyNumberFormat="1" applyFont="1" applyBorder="1" applyAlignment="1" applyProtection="1">
      <alignment horizontal="right" vertical="center" indent="1"/>
      <protection hidden="1"/>
    </xf>
    <xf numFmtId="0" fontId="29" fillId="9" borderId="0" xfId="0" applyFont="1" applyFill="1" applyAlignment="1" applyProtection="1">
      <alignment horizontal="center"/>
      <protection hidden="1"/>
    </xf>
    <xf numFmtId="0" fontId="32" fillId="9" borderId="0" xfId="0" applyFont="1" applyFill="1" applyAlignment="1" applyProtection="1">
      <alignment horizontal="center" vertical="center"/>
      <protection hidden="1"/>
    </xf>
    <xf numFmtId="0" fontId="24" fillId="10" borderId="29" xfId="0" applyFont="1" applyFill="1" applyBorder="1" applyAlignment="1" applyProtection="1">
      <alignment horizontal="center" vertical="center"/>
      <protection hidden="1"/>
    </xf>
    <xf numFmtId="0" fontId="4" fillId="8" borderId="35" xfId="0" applyFont="1" applyFill="1" applyBorder="1" applyAlignment="1" applyProtection="1">
      <alignment horizontal="center" vertical="center"/>
      <protection hidden="1"/>
    </xf>
    <xf numFmtId="0" fontId="4" fillId="8" borderId="36" xfId="0" applyFont="1" applyFill="1" applyBorder="1" applyAlignment="1" applyProtection="1">
      <alignment horizontal="center" vertical="center"/>
      <protection hidden="1"/>
    </xf>
    <xf numFmtId="165" fontId="16" fillId="10" borderId="29" xfId="0" applyNumberFormat="1" applyFont="1" applyFill="1" applyBorder="1" applyAlignment="1" applyProtection="1">
      <alignment horizontal="center" vertical="center"/>
      <protection hidden="1"/>
    </xf>
    <xf numFmtId="0" fontId="3" fillId="8" borderId="31" xfId="0" applyFont="1" applyFill="1" applyBorder="1" applyAlignment="1" applyProtection="1">
      <alignment vertical="center"/>
      <protection hidden="1"/>
    </xf>
    <xf numFmtId="3" fontId="3" fillId="8" borderId="30" xfId="0" applyNumberFormat="1" applyFont="1" applyFill="1" applyBorder="1" applyAlignment="1" applyProtection="1">
      <alignment vertical="center"/>
      <protection hidden="1"/>
    </xf>
    <xf numFmtId="0" fontId="28" fillId="9" borderId="0" xfId="0" applyFont="1" applyFill="1" applyAlignment="1" applyProtection="1">
      <alignment horizontal="center" vertical="center"/>
      <protection hidden="1"/>
    </xf>
    <xf numFmtId="0" fontId="20" fillId="8" borderId="29" xfId="0" applyFont="1" applyFill="1" applyBorder="1" applyAlignment="1">
      <alignment vertical="center"/>
    </xf>
    <xf numFmtId="0" fontId="20" fillId="0" borderId="29" xfId="0" applyFont="1" applyBorder="1" applyAlignment="1">
      <alignment vertical="center" wrapText="1"/>
    </xf>
    <xf numFmtId="0" fontId="22" fillId="9" borderId="0" xfId="0" applyFont="1" applyFill="1" applyAlignment="1" applyProtection="1">
      <alignment horizontal="left" vertical="center"/>
      <protection hidden="1"/>
    </xf>
    <xf numFmtId="0" fontId="20" fillId="15" borderId="29" xfId="0" applyFont="1" applyFill="1" applyBorder="1" applyAlignment="1">
      <alignment vertical="center"/>
    </xf>
    <xf numFmtId="165" fontId="20" fillId="0" borderId="29" xfId="0" applyNumberFormat="1" applyFont="1" applyBorder="1" applyAlignment="1">
      <alignment vertical="center"/>
    </xf>
    <xf numFmtId="0" fontId="20" fillId="0" borderId="29" xfId="0" applyFont="1" applyBorder="1" applyAlignment="1">
      <alignment horizontal="right" vertical="center"/>
    </xf>
    <xf numFmtId="0" fontId="20" fillId="0" borderId="0" xfId="0" applyFont="1" applyAlignment="1">
      <alignment horizontal="right" vertical="center"/>
    </xf>
    <xf numFmtId="0" fontId="23" fillId="11" borderId="29" xfId="0" applyFont="1" applyFill="1" applyBorder="1" applyAlignment="1">
      <alignment horizontal="center" vertical="center"/>
    </xf>
    <xf numFmtId="0" fontId="4" fillId="0" borderId="0" xfId="0" applyFont="1" applyAlignment="1">
      <alignment wrapText="1"/>
    </xf>
    <xf numFmtId="165" fontId="4" fillId="13" borderId="29" xfId="0" applyNumberFormat="1" applyFont="1" applyFill="1" applyBorder="1" applyAlignment="1" applyProtection="1">
      <alignment horizontal="left"/>
      <protection hidden="1"/>
    </xf>
    <xf numFmtId="3" fontId="4" fillId="0" borderId="31" xfId="0" applyNumberFormat="1" applyFont="1" applyBorder="1" applyAlignment="1" applyProtection="1">
      <alignment horizontal="right" vertical="center" indent="1"/>
      <protection hidden="1"/>
    </xf>
    <xf numFmtId="2" fontId="20" fillId="0" borderId="28" xfId="0" applyNumberFormat="1" applyFont="1" applyBorder="1" applyAlignment="1">
      <alignment vertical="center"/>
    </xf>
    <xf numFmtId="3" fontId="3" fillId="8" borderId="30" xfId="0" applyNumberFormat="1" applyFont="1" applyFill="1" applyBorder="1" applyAlignment="1" applyProtection="1">
      <alignment horizontal="right" vertical="center" indent="1"/>
      <protection hidden="1"/>
    </xf>
    <xf numFmtId="3" fontId="34" fillId="0" borderId="36" xfId="0" applyNumberFormat="1" applyFont="1" applyBorder="1" applyAlignment="1" applyProtection="1">
      <alignment horizontal="center" vertical="center"/>
      <protection hidden="1"/>
    </xf>
    <xf numFmtId="0" fontId="4" fillId="7" borderId="30" xfId="0" applyFont="1" applyFill="1" applyBorder="1" applyAlignment="1" applyProtection="1">
      <alignment horizontal="left" vertical="center" indent="1"/>
      <protection locked="0" hidden="1"/>
    </xf>
    <xf numFmtId="0" fontId="4" fillId="7" borderId="30" xfId="0" applyFont="1" applyFill="1" applyBorder="1" applyAlignment="1" applyProtection="1">
      <alignment horizontal="center" vertical="center"/>
      <protection locked="0" hidden="1"/>
    </xf>
    <xf numFmtId="3" fontId="4" fillId="7" borderId="30" xfId="0" applyNumberFormat="1" applyFont="1" applyFill="1" applyBorder="1" applyAlignment="1" applyProtection="1">
      <alignment horizontal="center"/>
      <protection locked="0" hidden="1"/>
    </xf>
    <xf numFmtId="0" fontId="3" fillId="0" borderId="29" xfId="0" applyFont="1" applyBorder="1" applyAlignment="1">
      <alignment vertical="center"/>
    </xf>
    <xf numFmtId="0" fontId="4" fillId="0" borderId="29" xfId="0" applyFont="1" applyBorder="1"/>
    <xf numFmtId="14" fontId="4" fillId="0" borderId="0" xfId="0" applyNumberFormat="1" applyFont="1"/>
    <xf numFmtId="0" fontId="40" fillId="0" borderId="0" xfId="44" applyFont="1"/>
    <xf numFmtId="0" fontId="27" fillId="8" borderId="0" xfId="0" applyFont="1" applyFill="1" applyAlignment="1" applyProtection="1">
      <alignment horizontal="left" vertical="top"/>
      <protection hidden="1"/>
    </xf>
    <xf numFmtId="0" fontId="4" fillId="13" borderId="29" xfId="0" applyFont="1" applyFill="1" applyBorder="1" applyAlignment="1" applyProtection="1">
      <alignment horizontal="left"/>
      <protection hidden="1"/>
    </xf>
    <xf numFmtId="0" fontId="4" fillId="16" borderId="51" xfId="0" applyFont="1" applyFill="1" applyBorder="1" applyAlignment="1" applyProtection="1">
      <alignment horizontal="right" vertical="center" indent="1"/>
      <protection locked="0" hidden="1"/>
    </xf>
    <xf numFmtId="0" fontId="4" fillId="16" borderId="30" xfId="0" applyFont="1" applyFill="1" applyBorder="1" applyAlignment="1" applyProtection="1">
      <alignment horizontal="left" vertical="center" indent="1"/>
      <protection locked="0" hidden="1"/>
    </xf>
    <xf numFmtId="0" fontId="3" fillId="5" borderId="2" xfId="1" applyFont="1" applyFill="1" applyBorder="1" applyAlignment="1">
      <alignment vertical="center"/>
    </xf>
    <xf numFmtId="0" fontId="4" fillId="0" borderId="0" xfId="1" applyFont="1" applyAlignment="1">
      <alignment vertical="center"/>
    </xf>
    <xf numFmtId="0" fontId="7" fillId="18" borderId="5" xfId="2" applyFont="1" applyFill="1" applyBorder="1" applyAlignment="1" applyProtection="1">
      <alignment horizontal="center" wrapText="1"/>
      <protection hidden="1"/>
    </xf>
    <xf numFmtId="165" fontId="6" fillId="6" borderId="54" xfId="3" applyNumberFormat="1" applyFont="1" applyFill="1" applyBorder="1" applyAlignment="1" applyProtection="1">
      <alignment horizontal="center" wrapText="1"/>
      <protection hidden="1"/>
    </xf>
    <xf numFmtId="165" fontId="6" fillId="6" borderId="55" xfId="3" applyNumberFormat="1" applyFont="1" applyFill="1" applyBorder="1" applyAlignment="1" applyProtection="1">
      <alignment horizontal="center" wrapText="1"/>
      <protection hidden="1"/>
    </xf>
    <xf numFmtId="3" fontId="6" fillId="6" borderId="55" xfId="3" applyNumberFormat="1" applyFont="1" applyFill="1" applyBorder="1" applyAlignment="1" applyProtection="1">
      <alignment horizontal="center" wrapText="1"/>
      <protection hidden="1"/>
    </xf>
    <xf numFmtId="165" fontId="6" fillId="6" borderId="55" xfId="4" applyNumberFormat="1" applyFont="1" applyFill="1" applyBorder="1" applyAlignment="1" applyProtection="1">
      <alignment horizontal="center" wrapText="1"/>
      <protection hidden="1"/>
    </xf>
    <xf numFmtId="165" fontId="6" fillId="6" borderId="56" xfId="4" applyNumberFormat="1" applyFont="1" applyFill="1" applyBorder="1" applyAlignment="1" applyProtection="1">
      <alignment horizontal="center" wrapText="1"/>
      <protection hidden="1"/>
    </xf>
    <xf numFmtId="0" fontId="7" fillId="6" borderId="18" xfId="4" applyFont="1" applyFill="1" applyBorder="1" applyAlignment="1" applyProtection="1">
      <alignment horizontal="center" wrapText="1"/>
      <protection hidden="1"/>
    </xf>
    <xf numFmtId="165" fontId="6" fillId="6" borderId="19" xfId="3" applyNumberFormat="1" applyFont="1" applyFill="1" applyBorder="1" applyAlignment="1" applyProtection="1">
      <alignment horizontal="center" wrapText="1"/>
      <protection hidden="1"/>
    </xf>
    <xf numFmtId="3" fontId="6" fillId="6" borderId="20" xfId="3" applyNumberFormat="1" applyFont="1" applyFill="1" applyBorder="1" applyAlignment="1" applyProtection="1">
      <alignment horizontal="center" wrapText="1"/>
      <protection hidden="1"/>
    </xf>
    <xf numFmtId="165" fontId="6" fillId="6" borderId="21" xfId="4" applyNumberFormat="1" applyFont="1" applyFill="1" applyBorder="1" applyAlignment="1" applyProtection="1">
      <alignment horizontal="center" wrapText="1"/>
      <protection hidden="1"/>
    </xf>
    <xf numFmtId="2" fontId="7" fillId="13" borderId="8" xfId="2" applyNumberFormat="1" applyFont="1" applyFill="1" applyBorder="1" applyAlignment="1" applyProtection="1">
      <alignment horizontal="center"/>
      <protection hidden="1"/>
    </xf>
    <xf numFmtId="0" fontId="7" fillId="13" borderId="10" xfId="2" applyFont="1" applyFill="1" applyBorder="1" applyProtection="1">
      <protection hidden="1"/>
    </xf>
    <xf numFmtId="0" fontId="7" fillId="0" borderId="10" xfId="2" applyFont="1" applyBorder="1" applyAlignment="1" applyProtection="1">
      <alignment horizontal="center"/>
      <protection hidden="1"/>
    </xf>
    <xf numFmtId="0" fontId="7" fillId="18" borderId="8" xfId="2" applyFont="1" applyFill="1" applyBorder="1" applyAlignment="1" applyProtection="1">
      <alignment horizontal="center"/>
      <protection hidden="1"/>
    </xf>
    <xf numFmtId="165" fontId="6" fillId="6" borderId="22" xfId="4" applyNumberFormat="1" applyFont="1" applyFill="1" applyBorder="1" applyAlignment="1" applyProtection="1">
      <alignment horizontal="center"/>
      <protection hidden="1"/>
    </xf>
    <xf numFmtId="165" fontId="6" fillId="6" borderId="9" xfId="4" applyNumberFormat="1" applyFont="1" applyFill="1" applyBorder="1" applyAlignment="1" applyProtection="1">
      <alignment horizontal="center"/>
      <protection hidden="1"/>
    </xf>
    <xf numFmtId="1" fontId="6" fillId="6" borderId="9" xfId="2" applyNumberFormat="1" applyFont="1" applyFill="1" applyBorder="1" applyAlignment="1" applyProtection="1">
      <alignment horizontal="center" vertical="top" wrapText="1"/>
      <protection hidden="1"/>
    </xf>
    <xf numFmtId="165" fontId="6" fillId="6" borderId="9" xfId="2" applyNumberFormat="1" applyFont="1" applyFill="1" applyBorder="1" applyAlignment="1" applyProtection="1">
      <alignment horizontal="center"/>
      <protection hidden="1"/>
    </xf>
    <xf numFmtId="165" fontId="6" fillId="6" borderId="23" xfId="2" applyNumberFormat="1" applyFont="1" applyFill="1" applyBorder="1" applyAlignment="1" applyProtection="1">
      <alignment horizontal="center"/>
      <protection hidden="1"/>
    </xf>
    <xf numFmtId="2" fontId="7" fillId="6" borderId="17" xfId="4" applyNumberFormat="1" applyFont="1" applyFill="1" applyBorder="1" applyAlignment="1" applyProtection="1">
      <alignment horizontal="center"/>
      <protection hidden="1"/>
    </xf>
    <xf numFmtId="0" fontId="7" fillId="6" borderId="9" xfId="4" applyNumberFormat="1" applyFont="1" applyFill="1" applyBorder="1" applyAlignment="1" applyProtection="1">
      <alignment horizontal="center"/>
      <protection hidden="1"/>
    </xf>
    <xf numFmtId="0" fontId="7" fillId="6" borderId="15" xfId="2" applyFont="1" applyFill="1" applyBorder="1" applyAlignment="1" applyProtection="1">
      <alignment horizontal="center" vertical="top" wrapText="1"/>
      <protection hidden="1"/>
    </xf>
    <xf numFmtId="2" fontId="7" fillId="0" borderId="8" xfId="2" applyNumberFormat="1" applyFont="1" applyBorder="1" applyAlignment="1" applyProtection="1">
      <alignment horizontal="center" wrapText="1"/>
      <protection hidden="1"/>
    </xf>
    <xf numFmtId="2" fontId="7" fillId="0" borderId="8" xfId="2" applyNumberFormat="1" applyFont="1" applyBorder="1" applyAlignment="1" applyProtection="1">
      <alignment horizontal="center"/>
      <protection hidden="1"/>
    </xf>
    <xf numFmtId="0" fontId="7" fillId="0" borderId="10" xfId="4" applyFont="1" applyFill="1" applyBorder="1" applyAlignment="1" applyProtection="1">
      <alignment horizontal="center"/>
      <protection hidden="1"/>
    </xf>
    <xf numFmtId="0" fontId="7" fillId="18" borderId="8" xfId="4" applyFont="1" applyFill="1" applyBorder="1" applyAlignment="1" applyProtection="1">
      <alignment horizontal="center"/>
      <protection hidden="1"/>
    </xf>
    <xf numFmtId="165" fontId="6" fillId="6" borderId="23" xfId="4" applyNumberFormat="1" applyFont="1" applyFill="1" applyBorder="1" applyAlignment="1" applyProtection="1">
      <alignment horizontal="center"/>
      <protection hidden="1"/>
    </xf>
    <xf numFmtId="2" fontId="42" fillId="0" borderId="8" xfId="2" applyNumberFormat="1" applyFont="1" applyBorder="1" applyAlignment="1" applyProtection="1">
      <alignment horizontal="center"/>
      <protection hidden="1"/>
    </xf>
    <xf numFmtId="0" fontId="42" fillId="0" borderId="10" xfId="2" applyFont="1" applyBorder="1" applyProtection="1">
      <protection hidden="1"/>
    </xf>
    <xf numFmtId="0" fontId="42" fillId="0" borderId="8" xfId="2" applyFont="1" applyBorder="1" applyAlignment="1" applyProtection="1">
      <alignment horizontal="center" vertical="top" wrapText="1"/>
      <protection hidden="1"/>
    </xf>
    <xf numFmtId="0" fontId="42" fillId="0" borderId="9" xfId="2" applyFont="1" applyBorder="1" applyAlignment="1" applyProtection="1">
      <alignment horizontal="center" vertical="top" wrapText="1"/>
      <protection hidden="1"/>
    </xf>
    <xf numFmtId="2" fontId="42" fillId="0" borderId="9" xfId="2" applyNumberFormat="1" applyFont="1" applyBorder="1" applyAlignment="1" applyProtection="1">
      <alignment horizontal="center" vertical="top" wrapText="1"/>
      <protection hidden="1"/>
    </xf>
    <xf numFmtId="2" fontId="42" fillId="6" borderId="10" xfId="2" applyNumberFormat="1" applyFont="1" applyFill="1" applyBorder="1" applyAlignment="1" applyProtection="1">
      <alignment horizontal="center" vertical="top" wrapText="1"/>
      <protection hidden="1"/>
    </xf>
    <xf numFmtId="1" fontId="42" fillId="6" borderId="10" xfId="2" applyNumberFormat="1" applyFont="1" applyFill="1" applyBorder="1" applyAlignment="1" applyProtection="1">
      <alignment horizontal="center" vertical="top" wrapText="1"/>
      <protection hidden="1"/>
    </xf>
    <xf numFmtId="0" fontId="42" fillId="0" borderId="8" xfId="6" applyFont="1" applyFill="1" applyBorder="1" applyAlignment="1">
      <alignment horizontal="center" vertical="top" wrapText="1"/>
    </xf>
    <xf numFmtId="0" fontId="42" fillId="0" borderId="9" xfId="7" applyNumberFormat="1" applyFont="1" applyFill="1" applyBorder="1" applyAlignment="1" applyProtection="1">
      <alignment horizontal="center" vertical="top" wrapText="1"/>
      <protection hidden="1"/>
    </xf>
    <xf numFmtId="0" fontId="42" fillId="6" borderId="9" xfId="4" applyNumberFormat="1" applyFont="1" applyFill="1" applyBorder="1" applyAlignment="1" applyProtection="1">
      <alignment horizontal="center" vertical="top" wrapText="1"/>
      <protection hidden="1"/>
    </xf>
    <xf numFmtId="9" fontId="42" fillId="0" borderId="9" xfId="8" applyFont="1" applyFill="1" applyBorder="1" applyAlignment="1" applyProtection="1">
      <alignment horizontal="center" vertical="top" wrapText="1"/>
      <protection hidden="1"/>
    </xf>
    <xf numFmtId="165" fontId="42" fillId="6" borderId="9" xfId="2" applyNumberFormat="1" applyFont="1" applyFill="1" applyBorder="1" applyAlignment="1" applyProtection="1">
      <alignment horizontal="center" vertical="top" wrapText="1"/>
      <protection hidden="1"/>
    </xf>
    <xf numFmtId="0" fontId="42" fillId="0" borderId="9" xfId="2" applyFont="1" applyBorder="1" applyAlignment="1" applyProtection="1">
      <alignment horizontal="center"/>
      <protection hidden="1"/>
    </xf>
    <xf numFmtId="9" fontId="42" fillId="6" borderId="9" xfId="6" applyNumberFormat="1" applyFont="1" applyFill="1" applyBorder="1" applyAlignment="1" applyProtection="1">
      <alignment horizontal="center"/>
      <protection hidden="1"/>
    </xf>
    <xf numFmtId="0" fontId="42" fillId="0" borderId="10" xfId="2" applyFont="1" applyBorder="1" applyAlignment="1" applyProtection="1">
      <alignment horizontal="center"/>
      <protection hidden="1"/>
    </xf>
    <xf numFmtId="0" fontId="42" fillId="18" borderId="8" xfId="2" applyFont="1" applyFill="1" applyBorder="1" applyAlignment="1" applyProtection="1">
      <alignment horizontal="center"/>
      <protection hidden="1"/>
    </xf>
    <xf numFmtId="2" fontId="42" fillId="0" borderId="17" xfId="4" applyNumberFormat="1" applyFont="1" applyFill="1" applyBorder="1" applyAlignment="1" applyProtection="1">
      <alignment horizontal="center"/>
      <protection hidden="1"/>
    </xf>
    <xf numFmtId="2" fontId="42" fillId="6" borderId="9" xfId="9" applyNumberFormat="1" applyFont="1" applyFill="1" applyBorder="1" applyAlignment="1" applyProtection="1">
      <alignment horizontal="center"/>
      <protection hidden="1"/>
    </xf>
    <xf numFmtId="0" fontId="42" fillId="0" borderId="9" xfId="4" applyNumberFormat="1" applyFont="1" applyFill="1" applyBorder="1" applyAlignment="1" applyProtection="1">
      <alignment horizontal="center"/>
      <protection hidden="1"/>
    </xf>
    <xf numFmtId="0" fontId="42" fillId="6" borderId="9" xfId="2" applyFont="1" applyFill="1" applyBorder="1" applyAlignment="1" applyProtection="1">
      <alignment horizontal="center" vertical="top" wrapText="1"/>
      <protection hidden="1"/>
    </xf>
    <xf numFmtId="165" fontId="42" fillId="6" borderId="9" xfId="2" applyNumberFormat="1" applyFont="1" applyFill="1" applyBorder="1" applyAlignment="1" applyProtection="1">
      <alignment horizontal="center"/>
      <protection hidden="1"/>
    </xf>
    <xf numFmtId="0" fontId="42" fillId="0" borderId="10" xfId="2" applyFont="1" applyBorder="1" applyAlignment="1" applyProtection="1">
      <alignment horizontal="center" vertical="top" wrapText="1"/>
      <protection hidden="1"/>
    </xf>
    <xf numFmtId="2" fontId="42" fillId="0" borderId="9" xfId="4" applyNumberFormat="1" applyFont="1" applyFill="1" applyBorder="1" applyAlignment="1" applyProtection="1">
      <alignment horizontal="center"/>
      <protection hidden="1"/>
    </xf>
    <xf numFmtId="0" fontId="42" fillId="0" borderId="15" xfId="2" applyFont="1" applyBorder="1" applyAlignment="1" applyProtection="1">
      <alignment horizontal="center" vertical="top" wrapText="1"/>
      <protection hidden="1"/>
    </xf>
    <xf numFmtId="165" fontId="43" fillId="6" borderId="22" xfId="4" applyNumberFormat="1" applyFont="1" applyFill="1" applyBorder="1" applyAlignment="1" applyProtection="1">
      <alignment horizontal="center"/>
      <protection hidden="1"/>
    </xf>
    <xf numFmtId="165" fontId="43" fillId="6" borderId="9" xfId="4" applyNumberFormat="1" applyFont="1" applyFill="1" applyBorder="1" applyAlignment="1" applyProtection="1">
      <alignment horizontal="center"/>
      <protection hidden="1"/>
    </xf>
    <xf numFmtId="1" fontId="43" fillId="6" borderId="9" xfId="2" applyNumberFormat="1" applyFont="1" applyFill="1" applyBorder="1" applyAlignment="1" applyProtection="1">
      <alignment horizontal="center" vertical="top" wrapText="1"/>
      <protection hidden="1"/>
    </xf>
    <xf numFmtId="165" fontId="43" fillId="6" borderId="9" xfId="2" applyNumberFormat="1" applyFont="1" applyFill="1" applyBorder="1" applyAlignment="1" applyProtection="1">
      <alignment horizontal="center"/>
      <protection hidden="1"/>
    </xf>
    <xf numFmtId="165" fontId="43" fillId="6" borderId="23" xfId="2" applyNumberFormat="1" applyFont="1" applyFill="1" applyBorder="1" applyAlignment="1" applyProtection="1">
      <alignment horizontal="center"/>
      <protection hidden="1"/>
    </xf>
    <xf numFmtId="2" fontId="42" fillId="6" borderId="17" xfId="4" applyNumberFormat="1" applyFont="1" applyFill="1" applyBorder="1" applyAlignment="1" applyProtection="1">
      <alignment horizontal="center"/>
      <protection hidden="1"/>
    </xf>
    <xf numFmtId="0" fontId="42" fillId="6" borderId="9" xfId="2" applyFont="1" applyFill="1" applyBorder="1" applyAlignment="1" applyProtection="1">
      <alignment horizontal="center"/>
      <protection hidden="1"/>
    </xf>
    <xf numFmtId="0" fontId="42" fillId="6" borderId="9" xfId="4" applyNumberFormat="1" applyFont="1" applyFill="1" applyBorder="1" applyAlignment="1" applyProtection="1">
      <alignment horizontal="center"/>
      <protection hidden="1"/>
    </xf>
    <xf numFmtId="0" fontId="42" fillId="6" borderId="15" xfId="2" applyFont="1" applyFill="1" applyBorder="1" applyAlignment="1" applyProtection="1">
      <alignment horizontal="center" vertical="top" wrapText="1"/>
      <protection hidden="1"/>
    </xf>
    <xf numFmtId="2" fontId="42" fillId="0" borderId="11" xfId="2" applyNumberFormat="1" applyFont="1" applyBorder="1" applyAlignment="1" applyProtection="1">
      <alignment horizontal="center"/>
      <protection hidden="1"/>
    </xf>
    <xf numFmtId="0" fontId="42" fillId="0" borderId="12" xfId="2" applyFont="1" applyBorder="1" applyProtection="1">
      <protection hidden="1"/>
    </xf>
    <xf numFmtId="165" fontId="43" fillId="6" borderId="24" xfId="4" applyNumberFormat="1" applyFont="1" applyFill="1" applyBorder="1" applyAlignment="1" applyProtection="1">
      <alignment horizontal="center"/>
      <protection hidden="1"/>
    </xf>
    <xf numFmtId="1" fontId="43" fillId="6" borderId="25" xfId="2" applyNumberFormat="1" applyFont="1" applyFill="1" applyBorder="1" applyAlignment="1" applyProtection="1">
      <alignment horizontal="center" vertical="top" wrapText="1"/>
      <protection hidden="1"/>
    </xf>
    <xf numFmtId="165" fontId="43" fillId="6" borderId="26" xfId="2" applyNumberFormat="1" applyFont="1" applyFill="1" applyBorder="1" applyAlignment="1" applyProtection="1">
      <alignment horizontal="center"/>
      <protection hidden="1"/>
    </xf>
    <xf numFmtId="0" fontId="7" fillId="13" borderId="2" xfId="1" applyFont="1" applyFill="1" applyBorder="1"/>
    <xf numFmtId="0" fontId="7" fillId="13" borderId="3" xfId="1" applyFont="1" applyFill="1" applyBorder="1"/>
    <xf numFmtId="0" fontId="19" fillId="0" borderId="57" xfId="1" applyFont="1" applyBorder="1"/>
    <xf numFmtId="0" fontId="19" fillId="0" borderId="58" xfId="1" applyFont="1" applyBorder="1"/>
    <xf numFmtId="0" fontId="4" fillId="0" borderId="58" xfId="1" applyFont="1" applyBorder="1"/>
    <xf numFmtId="0" fontId="19" fillId="0" borderId="59" xfId="1" applyFont="1" applyBorder="1"/>
    <xf numFmtId="0" fontId="4" fillId="6" borderId="2" xfId="1" applyFont="1" applyFill="1" applyBorder="1"/>
    <xf numFmtId="0" fontId="4" fillId="6" borderId="4" xfId="1" applyFont="1" applyFill="1" applyBorder="1"/>
    <xf numFmtId="0" fontId="4" fillId="6" borderId="3" xfId="1" applyFont="1" applyFill="1" applyBorder="1"/>
    <xf numFmtId="0" fontId="4" fillId="0" borderId="57" xfId="1" applyFont="1" applyBorder="1"/>
    <xf numFmtId="0" fontId="4" fillId="0" borderId="59" xfId="1" applyFont="1" applyBorder="1"/>
    <xf numFmtId="0" fontId="4" fillId="18" borderId="2" xfId="1" applyFont="1" applyFill="1" applyBorder="1"/>
    <xf numFmtId="0" fontId="4" fillId="18" borderId="4" xfId="1" applyFont="1" applyFill="1" applyBorder="1"/>
    <xf numFmtId="0" fontId="4" fillId="18" borderId="3" xfId="1" applyFont="1" applyFill="1" applyBorder="1"/>
    <xf numFmtId="0" fontId="3" fillId="0" borderId="0" xfId="1" applyFont="1"/>
    <xf numFmtId="0" fontId="4" fillId="5" borderId="60" xfId="1" applyFont="1" applyFill="1" applyBorder="1" applyAlignment="1">
      <alignment vertical="center"/>
    </xf>
    <xf numFmtId="0" fontId="3" fillId="5" borderId="61" xfId="1" applyFont="1" applyFill="1" applyBorder="1" applyAlignment="1">
      <alignment vertical="center"/>
    </xf>
    <xf numFmtId="0" fontId="4" fillId="5" borderId="53" xfId="1" applyFont="1" applyFill="1" applyBorder="1" applyAlignment="1">
      <alignment vertical="center"/>
    </xf>
    <xf numFmtId="0" fontId="3" fillId="5" borderId="53" xfId="1" applyFont="1" applyFill="1" applyBorder="1" applyAlignment="1">
      <alignment vertical="center"/>
    </xf>
    <xf numFmtId="0" fontId="41" fillId="17" borderId="62" xfId="1" applyFont="1" applyFill="1" applyBorder="1" applyAlignment="1">
      <alignment vertical="center"/>
    </xf>
    <xf numFmtId="0" fontId="41" fillId="17" borderId="63" xfId="1" applyFont="1" applyFill="1" applyBorder="1" applyAlignment="1">
      <alignment vertical="center"/>
    </xf>
    <xf numFmtId="0" fontId="41" fillId="17" borderId="64" xfId="1" applyFont="1" applyFill="1" applyBorder="1" applyAlignment="1">
      <alignment vertical="center"/>
    </xf>
    <xf numFmtId="0" fontId="4" fillId="7" borderId="29" xfId="1" applyFont="1" applyFill="1" applyBorder="1" applyAlignment="1">
      <alignment horizontal="center" vertical="center"/>
    </xf>
    <xf numFmtId="0" fontId="4" fillId="19" borderId="31" xfId="0" applyFont="1" applyFill="1" applyBorder="1" applyAlignment="1" applyProtection="1">
      <alignment horizontal="left" vertical="center" indent="1"/>
      <protection locked="0" hidden="1"/>
    </xf>
    <xf numFmtId="0" fontId="4" fillId="19" borderId="35" xfId="0" applyFont="1" applyFill="1" applyBorder="1" applyAlignment="1" applyProtection="1">
      <alignment horizontal="left" vertical="center" indent="1"/>
      <protection locked="0" hidden="1"/>
    </xf>
    <xf numFmtId="0" fontId="3" fillId="19" borderId="30" xfId="0" applyFont="1" applyFill="1" applyBorder="1" applyAlignment="1" applyProtection="1">
      <alignment horizontal="left" vertical="center" indent="1"/>
      <protection locked="0" hidden="1"/>
    </xf>
    <xf numFmtId="0" fontId="4" fillId="19" borderId="52" xfId="0" applyFont="1" applyFill="1" applyBorder="1" applyAlignment="1" applyProtection="1">
      <alignment horizontal="left" vertical="center" indent="1"/>
      <protection locked="0" hidden="1"/>
    </xf>
    <xf numFmtId="0" fontId="42" fillId="0" borderId="47" xfId="2" applyFont="1" applyBorder="1" applyAlignment="1" applyProtection="1">
      <alignment horizontal="center" vertical="top" wrapText="1"/>
      <protection hidden="1"/>
    </xf>
    <xf numFmtId="0" fontId="42" fillId="0" borderId="49" xfId="2" applyFont="1" applyBorder="1" applyAlignment="1" applyProtection="1">
      <alignment horizontal="center" vertical="top" wrapText="1"/>
      <protection hidden="1"/>
    </xf>
    <xf numFmtId="2" fontId="42" fillId="0" borderId="49" xfId="2" applyNumberFormat="1" applyFont="1" applyBorder="1" applyAlignment="1" applyProtection="1">
      <alignment horizontal="center" vertical="top" wrapText="1"/>
      <protection hidden="1"/>
    </xf>
    <xf numFmtId="2" fontId="42" fillId="6" borderId="48" xfId="2" applyNumberFormat="1" applyFont="1" applyFill="1" applyBorder="1" applyAlignment="1" applyProtection="1">
      <alignment horizontal="center" vertical="top" wrapText="1"/>
      <protection hidden="1"/>
    </xf>
    <xf numFmtId="1" fontId="42" fillId="6" borderId="48" xfId="2" applyNumberFormat="1" applyFont="1" applyFill="1" applyBorder="1" applyAlignment="1" applyProtection="1">
      <alignment horizontal="center" vertical="top" wrapText="1"/>
      <protection hidden="1"/>
    </xf>
    <xf numFmtId="0" fontId="42" fillId="0" borderId="47" xfId="6" applyFont="1" applyFill="1" applyBorder="1" applyAlignment="1">
      <alignment horizontal="center" vertical="top" wrapText="1"/>
    </xf>
    <xf numFmtId="0" fontId="42" fillId="0" borderId="49" xfId="7" applyNumberFormat="1" applyFont="1" applyFill="1" applyBorder="1" applyAlignment="1" applyProtection="1">
      <alignment horizontal="center" vertical="top" wrapText="1"/>
      <protection hidden="1"/>
    </xf>
    <xf numFmtId="0" fontId="42" fillId="6" borderId="49" xfId="4" applyNumberFormat="1" applyFont="1" applyFill="1" applyBorder="1" applyAlignment="1" applyProtection="1">
      <alignment horizontal="center" vertical="top" wrapText="1"/>
      <protection hidden="1"/>
    </xf>
    <xf numFmtId="9" fontId="42" fillId="0" borderId="49" xfId="8" applyFont="1" applyFill="1" applyBorder="1" applyAlignment="1" applyProtection="1">
      <alignment horizontal="center" vertical="top" wrapText="1"/>
      <protection hidden="1"/>
    </xf>
    <xf numFmtId="165" fontId="42" fillId="6" borderId="49" xfId="2" applyNumberFormat="1" applyFont="1" applyFill="1" applyBorder="1" applyAlignment="1" applyProtection="1">
      <alignment horizontal="center" vertical="top" wrapText="1"/>
      <protection hidden="1"/>
    </xf>
    <xf numFmtId="0" fontId="42" fillId="0" borderId="49" xfId="2" applyFont="1" applyBorder="1" applyAlignment="1" applyProtection="1">
      <alignment horizontal="center"/>
      <protection hidden="1"/>
    </xf>
    <xf numFmtId="9" fontId="42" fillId="6" borderId="49" xfId="6" applyNumberFormat="1" applyFont="1" applyFill="1" applyBorder="1" applyAlignment="1" applyProtection="1">
      <alignment horizontal="center"/>
      <protection hidden="1"/>
    </xf>
    <xf numFmtId="0" fontId="42" fillId="0" borderId="48" xfId="2" applyFont="1" applyBorder="1" applyAlignment="1" applyProtection="1">
      <alignment horizontal="center"/>
      <protection hidden="1"/>
    </xf>
    <xf numFmtId="0" fontId="42" fillId="18" borderId="47" xfId="2" applyFont="1" applyFill="1" applyBorder="1" applyAlignment="1" applyProtection="1">
      <alignment horizontal="center"/>
      <protection hidden="1"/>
    </xf>
    <xf numFmtId="2" fontId="42" fillId="0" borderId="65" xfId="4" applyNumberFormat="1" applyFont="1" applyFill="1" applyBorder="1" applyAlignment="1" applyProtection="1">
      <alignment horizontal="center"/>
      <protection hidden="1"/>
    </xf>
    <xf numFmtId="2" fontId="42" fillId="6" borderId="49" xfId="9" applyNumberFormat="1" applyFont="1" applyFill="1" applyBorder="1" applyAlignment="1" applyProtection="1">
      <alignment horizontal="center"/>
      <protection hidden="1"/>
    </xf>
    <xf numFmtId="0" fontId="42" fillId="0" borderId="49" xfId="4" applyNumberFormat="1" applyFont="1" applyFill="1" applyBorder="1" applyAlignment="1" applyProtection="1">
      <alignment horizontal="center"/>
      <protection hidden="1"/>
    </xf>
    <xf numFmtId="0" fontId="42" fillId="6" borderId="49" xfId="2" applyFont="1" applyFill="1" applyBorder="1" applyAlignment="1" applyProtection="1">
      <alignment horizontal="center" vertical="top" wrapText="1"/>
      <protection hidden="1"/>
    </xf>
    <xf numFmtId="165" fontId="42" fillId="6" borderId="49" xfId="2" applyNumberFormat="1" applyFont="1" applyFill="1" applyBorder="1" applyAlignment="1" applyProtection="1">
      <alignment horizontal="center"/>
      <protection hidden="1"/>
    </xf>
    <xf numFmtId="0" fontId="42" fillId="0" borderId="48" xfId="2" applyFont="1" applyBorder="1" applyAlignment="1" applyProtection="1">
      <alignment horizontal="center" vertical="top" wrapText="1"/>
      <protection hidden="1"/>
    </xf>
    <xf numFmtId="2" fontId="42" fillId="0" borderId="49" xfId="4" applyNumberFormat="1" applyFont="1" applyFill="1" applyBorder="1" applyAlignment="1" applyProtection="1">
      <alignment horizontal="center"/>
      <protection hidden="1"/>
    </xf>
    <xf numFmtId="0" fontId="42" fillId="0" borderId="66" xfId="2" applyFont="1" applyBorder="1" applyAlignment="1" applyProtection="1">
      <alignment horizontal="center" vertical="top" wrapText="1"/>
      <protection hidden="1"/>
    </xf>
    <xf numFmtId="165" fontId="43" fillId="6" borderId="67" xfId="4" applyNumberFormat="1" applyFont="1" applyFill="1" applyBorder="1" applyAlignment="1" applyProtection="1">
      <alignment horizontal="center"/>
      <protection hidden="1"/>
    </xf>
    <xf numFmtId="165" fontId="43" fillId="6" borderId="49" xfId="4" applyNumberFormat="1" applyFont="1" applyFill="1" applyBorder="1" applyAlignment="1" applyProtection="1">
      <alignment horizontal="center"/>
      <protection hidden="1"/>
    </xf>
    <xf numFmtId="1" fontId="43" fillId="6" borderId="49" xfId="2" applyNumberFormat="1" applyFont="1" applyFill="1" applyBorder="1" applyAlignment="1" applyProtection="1">
      <alignment horizontal="center" vertical="top" wrapText="1"/>
      <protection hidden="1"/>
    </xf>
    <xf numFmtId="165" fontId="43" fillId="6" borderId="49" xfId="2" applyNumberFormat="1" applyFont="1" applyFill="1" applyBorder="1" applyAlignment="1" applyProtection="1">
      <alignment horizontal="center"/>
      <protection hidden="1"/>
    </xf>
    <xf numFmtId="165" fontId="43" fillId="6" borderId="66" xfId="2" applyNumberFormat="1" applyFont="1" applyFill="1" applyBorder="1" applyAlignment="1" applyProtection="1">
      <alignment horizontal="center"/>
      <protection hidden="1"/>
    </xf>
    <xf numFmtId="0" fontId="7" fillId="18" borderId="47" xfId="2" applyFont="1" applyFill="1" applyBorder="1" applyAlignment="1" applyProtection="1">
      <alignment horizontal="center"/>
      <protection hidden="1"/>
    </xf>
    <xf numFmtId="2" fontId="7" fillId="6" borderId="29" xfId="2" applyNumberFormat="1" applyFont="1" applyFill="1" applyBorder="1" applyAlignment="1" applyProtection="1">
      <alignment horizontal="center" vertical="top" wrapText="1"/>
      <protection hidden="1"/>
    </xf>
    <xf numFmtId="1" fontId="7" fillId="6" borderId="29" xfId="2" applyNumberFormat="1" applyFont="1" applyFill="1" applyBorder="1" applyAlignment="1" applyProtection="1">
      <alignment horizontal="center" vertical="top" wrapText="1"/>
      <protection hidden="1"/>
    </xf>
    <xf numFmtId="0" fontId="7" fillId="6" borderId="29" xfId="4" applyNumberFormat="1" applyFont="1" applyFill="1" applyBorder="1" applyAlignment="1" applyProtection="1">
      <alignment horizontal="center" vertical="top" wrapText="1"/>
      <protection hidden="1"/>
    </xf>
    <xf numFmtId="165" fontId="7" fillId="6" borderId="29" xfId="2" applyNumberFormat="1" applyFont="1" applyFill="1" applyBorder="1" applyAlignment="1" applyProtection="1">
      <alignment horizontal="center" vertical="top" wrapText="1"/>
      <protection hidden="1"/>
    </xf>
    <xf numFmtId="9" fontId="7" fillId="6" borderId="29" xfId="6" applyNumberFormat="1" applyFont="1" applyFill="1" applyBorder="1" applyAlignment="1" applyProtection="1">
      <alignment horizontal="center"/>
      <protection hidden="1"/>
    </xf>
    <xf numFmtId="2" fontId="7" fillId="6" borderId="29" xfId="9" applyNumberFormat="1" applyFont="1" applyFill="1" applyBorder="1" applyAlignment="1" applyProtection="1">
      <alignment horizontal="center"/>
      <protection hidden="1"/>
    </xf>
    <xf numFmtId="0" fontId="7" fillId="6" borderId="29" xfId="2" applyFont="1" applyFill="1" applyBorder="1" applyAlignment="1" applyProtection="1">
      <alignment horizontal="center" vertical="top" wrapText="1"/>
      <protection hidden="1"/>
    </xf>
    <xf numFmtId="165" fontId="7" fillId="6" borderId="29" xfId="2" applyNumberFormat="1" applyFont="1" applyFill="1" applyBorder="1" applyAlignment="1" applyProtection="1">
      <alignment horizontal="center"/>
      <protection hidden="1"/>
    </xf>
    <xf numFmtId="165" fontId="7" fillId="6" borderId="29" xfId="4" applyNumberFormat="1" applyFont="1" applyFill="1" applyBorder="1" applyAlignment="1" applyProtection="1">
      <alignment horizontal="center"/>
      <protection hidden="1"/>
    </xf>
    <xf numFmtId="0" fontId="4" fillId="0" borderId="0" xfId="0" applyFont="1" applyAlignment="1">
      <alignment horizontal="left" vertical="top" wrapText="1"/>
    </xf>
    <xf numFmtId="0" fontId="4" fillId="0" borderId="0" xfId="0" applyFont="1" applyAlignment="1">
      <alignment horizontal="left" vertical="top"/>
    </xf>
    <xf numFmtId="0" fontId="23" fillId="8" borderId="50" xfId="0" applyFont="1" applyFill="1" applyBorder="1" applyAlignment="1" applyProtection="1">
      <alignment vertical="center"/>
      <protection hidden="1"/>
    </xf>
    <xf numFmtId="0" fontId="21" fillId="8" borderId="50" xfId="0" applyFont="1" applyFill="1" applyBorder="1" applyAlignment="1" applyProtection="1">
      <alignment vertical="center"/>
      <protection hidden="1"/>
    </xf>
    <xf numFmtId="165" fontId="4" fillId="0" borderId="36" xfId="0" applyNumberFormat="1" applyFont="1" applyBorder="1" applyAlignment="1" applyProtection="1">
      <alignment horizontal="right" vertical="center" indent="1"/>
      <protection hidden="1"/>
    </xf>
    <xf numFmtId="2" fontId="7" fillId="6" borderId="65" xfId="4" applyNumberFormat="1" applyFont="1" applyFill="1" applyBorder="1" applyAlignment="1" applyProtection="1">
      <alignment horizontal="center"/>
      <protection hidden="1"/>
    </xf>
    <xf numFmtId="0" fontId="7" fillId="6" borderId="49" xfId="4" applyNumberFormat="1" applyFont="1" applyFill="1" applyBorder="1" applyAlignment="1" applyProtection="1">
      <alignment horizontal="center"/>
      <protection hidden="1"/>
    </xf>
    <xf numFmtId="0" fontId="7" fillId="6" borderId="68" xfId="2" applyFont="1" applyFill="1" applyBorder="1" applyAlignment="1" applyProtection="1">
      <alignment horizontal="center" vertical="top" wrapText="1"/>
      <protection hidden="1"/>
    </xf>
    <xf numFmtId="165" fontId="24" fillId="13" borderId="29" xfId="0" applyNumberFormat="1" applyFont="1" applyFill="1" applyBorder="1" applyAlignment="1" applyProtection="1">
      <alignment horizontal="left"/>
      <protection hidden="1"/>
    </xf>
    <xf numFmtId="1" fontId="24" fillId="13" borderId="29" xfId="0" applyNumberFormat="1" applyFont="1" applyFill="1" applyBorder="1" applyAlignment="1" applyProtection="1">
      <alignment horizontal="left"/>
      <protection hidden="1"/>
    </xf>
    <xf numFmtId="0" fontId="7" fillId="7" borderId="29" xfId="2" applyFont="1" applyFill="1" applyBorder="1" applyAlignment="1" applyProtection="1">
      <alignment horizontal="center" vertical="top" wrapText="1"/>
      <protection hidden="1"/>
    </xf>
    <xf numFmtId="2" fontId="7" fillId="7" borderId="29" xfId="2" applyNumberFormat="1" applyFont="1" applyFill="1" applyBorder="1" applyAlignment="1" applyProtection="1">
      <alignment horizontal="center" vertical="top" wrapText="1"/>
      <protection hidden="1"/>
    </xf>
    <xf numFmtId="0" fontId="6" fillId="20" borderId="29" xfId="2" applyFont="1" applyFill="1" applyBorder="1" applyAlignment="1" applyProtection="1">
      <alignment horizontal="center" vertical="top" wrapText="1"/>
      <protection hidden="1"/>
    </xf>
    <xf numFmtId="0" fontId="7" fillId="7" borderId="29" xfId="6" applyFont="1" applyFill="1" applyBorder="1" applyAlignment="1">
      <alignment horizontal="center" vertical="top" wrapText="1"/>
    </xf>
    <xf numFmtId="0" fontId="23" fillId="0" borderId="0" xfId="0" applyFont="1" applyAlignment="1">
      <alignment horizontal="center" vertical="center"/>
    </xf>
    <xf numFmtId="0" fontId="21" fillId="8" borderId="0" xfId="0" applyFont="1" applyFill="1" applyAlignment="1" applyProtection="1">
      <alignment horizontal="left" vertical="top" wrapText="1" indent="1"/>
      <protection hidden="1"/>
    </xf>
    <xf numFmtId="0" fontId="16" fillId="9" borderId="0" xfId="0" applyFont="1" applyFill="1" applyAlignment="1" applyProtection="1">
      <alignment horizontal="left" vertical="top" wrapText="1" indent="1"/>
      <protection hidden="1"/>
    </xf>
    <xf numFmtId="2" fontId="16" fillId="9" borderId="0" xfId="0" applyNumberFormat="1" applyFont="1" applyFill="1" applyAlignment="1" applyProtection="1">
      <alignment horizontal="left" vertical="top" wrapText="1" indent="1"/>
      <protection hidden="1"/>
    </xf>
    <xf numFmtId="0" fontId="21" fillId="0" borderId="0" xfId="0" applyFont="1" applyAlignment="1" applyProtection="1">
      <alignment horizontal="left" vertical="top" wrapText="1" indent="1"/>
      <protection hidden="1"/>
    </xf>
    <xf numFmtId="0" fontId="4" fillId="0" borderId="31" xfId="0" applyFont="1" applyBorder="1" applyAlignment="1" applyProtection="1">
      <alignment horizontal="left" vertical="center" wrapText="1" indent="1"/>
      <protection hidden="1"/>
    </xf>
    <xf numFmtId="0" fontId="3" fillId="8" borderId="35" xfId="0" applyFont="1" applyFill="1" applyBorder="1" applyAlignment="1" applyProtection="1">
      <alignment horizontal="center" vertical="center" wrapText="1"/>
      <protection hidden="1"/>
    </xf>
    <xf numFmtId="169" fontId="4" fillId="16" borderId="30" xfId="0" applyNumberFormat="1" applyFont="1" applyFill="1" applyBorder="1" applyAlignment="1" applyProtection="1">
      <alignment horizontal="center"/>
      <protection locked="0" hidden="1"/>
    </xf>
    <xf numFmtId="0" fontId="46" fillId="8" borderId="0" xfId="0" applyFont="1" applyFill="1" applyAlignment="1" applyProtection="1">
      <alignment vertical="center"/>
      <protection hidden="1"/>
    </xf>
    <xf numFmtId="0" fontId="46" fillId="8" borderId="0" xfId="0" applyFont="1" applyFill="1" applyProtection="1">
      <protection hidden="1"/>
    </xf>
    <xf numFmtId="0" fontId="46" fillId="8" borderId="0" xfId="0" applyFont="1" applyFill="1" applyAlignment="1" applyProtection="1">
      <alignment horizontal="left" vertical="top" wrapText="1" indent="1"/>
      <protection hidden="1"/>
    </xf>
    <xf numFmtId="0" fontId="46" fillId="0" borderId="0" xfId="0" applyFont="1" applyAlignment="1" applyProtection="1">
      <alignment vertical="center"/>
      <protection hidden="1"/>
    </xf>
    <xf numFmtId="0" fontId="46" fillId="9" borderId="0" xfId="0" applyFont="1" applyFill="1" applyProtection="1">
      <protection hidden="1"/>
    </xf>
    <xf numFmtId="0" fontId="47" fillId="8" borderId="0" xfId="0" applyFont="1" applyFill="1" applyAlignment="1" applyProtection="1">
      <alignment horizontal="center" vertical="center"/>
      <protection hidden="1"/>
    </xf>
    <xf numFmtId="0" fontId="46" fillId="0" borderId="0" xfId="0" applyFont="1" applyProtection="1">
      <protection hidden="1"/>
    </xf>
    <xf numFmtId="0" fontId="31" fillId="8" borderId="69" xfId="0" applyFont="1" applyFill="1" applyBorder="1" applyAlignment="1" applyProtection="1">
      <alignment horizontal="center" vertical="center"/>
      <protection hidden="1"/>
    </xf>
    <xf numFmtId="0" fontId="21" fillId="8" borderId="69" xfId="0" applyFont="1" applyFill="1" applyBorder="1" applyAlignment="1" applyProtection="1">
      <alignment vertical="center"/>
      <protection hidden="1"/>
    </xf>
    <xf numFmtId="0" fontId="4" fillId="0" borderId="0" xfId="0" applyFont="1" applyAlignment="1" applyProtection="1">
      <alignment horizontal="left" vertical="center" wrapText="1" indent="1"/>
      <protection hidden="1"/>
    </xf>
    <xf numFmtId="0" fontId="4" fillId="0" borderId="0" xfId="0" applyFont="1" applyAlignment="1">
      <alignment vertical="top" wrapText="1"/>
    </xf>
    <xf numFmtId="0" fontId="7" fillId="8" borderId="0" xfId="0" applyFont="1" applyFill="1" applyAlignment="1" applyProtection="1">
      <alignment horizontal="left" vertical="top"/>
      <protection hidden="1"/>
    </xf>
    <xf numFmtId="0" fontId="4" fillId="0" borderId="0" xfId="0" applyFont="1" applyAlignment="1">
      <alignment horizontal="center" vertical="center"/>
    </xf>
    <xf numFmtId="0" fontId="7" fillId="8" borderId="0" xfId="0" applyFont="1" applyFill="1" applyAlignment="1" applyProtection="1">
      <alignment horizontal="left" vertical="center"/>
      <protection hidden="1"/>
    </xf>
    <xf numFmtId="0" fontId="48" fillId="8" borderId="0" xfId="0" applyFont="1" applyFill="1" applyAlignment="1" applyProtection="1">
      <alignment horizontal="right" vertical="top"/>
      <protection hidden="1"/>
    </xf>
    <xf numFmtId="3" fontId="4" fillId="16" borderId="30" xfId="0" applyNumberFormat="1" applyFont="1" applyFill="1" applyBorder="1" applyAlignment="1" applyProtection="1">
      <alignment horizontal="center" vertical="center"/>
      <protection locked="0" hidden="1"/>
    </xf>
    <xf numFmtId="0" fontId="29" fillId="5" borderId="29" xfId="0" applyFont="1" applyFill="1" applyBorder="1" applyAlignment="1" applyProtection="1">
      <alignment horizontal="left" vertical="center"/>
      <protection hidden="1"/>
    </xf>
    <xf numFmtId="0" fontId="4" fillId="0" borderId="43" xfId="0" applyFont="1" applyBorder="1" applyAlignment="1" applyProtection="1">
      <alignment horizontal="left" vertical="center" indent="1"/>
      <protection hidden="1"/>
    </xf>
    <xf numFmtId="0" fontId="3" fillId="0" borderId="33" xfId="0" applyFont="1" applyBorder="1" applyAlignment="1" applyProtection="1">
      <alignment horizontal="left" vertical="center" wrapText="1" indent="1"/>
      <protection hidden="1"/>
    </xf>
    <xf numFmtId="0" fontId="4" fillId="16" borderId="29" xfId="0" applyFont="1" applyFill="1" applyBorder="1" applyAlignment="1" applyProtection="1">
      <alignment vertical="center" wrapText="1"/>
      <protection hidden="1"/>
    </xf>
    <xf numFmtId="0" fontId="16" fillId="21" borderId="29" xfId="0" applyFont="1" applyFill="1" applyBorder="1" applyAlignment="1" applyProtection="1">
      <alignment horizontal="center"/>
      <protection hidden="1"/>
    </xf>
    <xf numFmtId="165" fontId="4" fillId="9" borderId="29" xfId="0" applyNumberFormat="1" applyFont="1" applyFill="1" applyBorder="1" applyAlignment="1" applyProtection="1">
      <alignment horizontal="center" vertical="center"/>
      <protection hidden="1"/>
    </xf>
    <xf numFmtId="3" fontId="4" fillId="9" borderId="29" xfId="0" applyNumberFormat="1" applyFont="1" applyFill="1" applyBorder="1" applyAlignment="1" applyProtection="1">
      <alignment horizontal="center" vertical="center"/>
      <protection hidden="1"/>
    </xf>
    <xf numFmtId="1" fontId="3" fillId="22" borderId="29" xfId="0" applyNumberFormat="1" applyFont="1" applyFill="1" applyBorder="1" applyAlignment="1" applyProtection="1">
      <alignment horizontal="center" vertical="center"/>
      <protection hidden="1"/>
    </xf>
    <xf numFmtId="0" fontId="33" fillId="8" borderId="69" xfId="0" applyFont="1" applyFill="1" applyBorder="1" applyAlignment="1" applyProtection="1">
      <alignment vertical="center"/>
      <protection hidden="1"/>
    </xf>
    <xf numFmtId="165" fontId="3" fillId="14" borderId="29" xfId="0" applyNumberFormat="1" applyFont="1" applyFill="1" applyBorder="1" applyAlignment="1" applyProtection="1">
      <alignment horizontal="center" vertical="center"/>
      <protection hidden="1"/>
    </xf>
    <xf numFmtId="0" fontId="24" fillId="10" borderId="0" xfId="0" applyFont="1" applyFill="1" applyAlignment="1" applyProtection="1">
      <alignment horizontal="center"/>
      <protection hidden="1"/>
    </xf>
    <xf numFmtId="9" fontId="24" fillId="10" borderId="0" xfId="0" applyNumberFormat="1" applyFont="1" applyFill="1" applyAlignment="1" applyProtection="1">
      <alignment horizontal="center"/>
      <protection hidden="1"/>
    </xf>
    <xf numFmtId="2" fontId="34" fillId="23" borderId="29" xfId="0" applyNumberFormat="1" applyFont="1" applyFill="1" applyBorder="1" applyAlignment="1" applyProtection="1">
      <alignment horizontal="left"/>
      <protection hidden="1"/>
    </xf>
    <xf numFmtId="1" fontId="34" fillId="23" borderId="29" xfId="0" applyNumberFormat="1" applyFont="1" applyFill="1" applyBorder="1" applyAlignment="1" applyProtection="1">
      <alignment horizontal="left"/>
      <protection hidden="1"/>
    </xf>
    <xf numFmtId="9" fontId="34" fillId="23" borderId="29" xfId="43" applyFont="1" applyFill="1" applyBorder="1" applyAlignment="1" applyProtection="1">
      <alignment horizontal="left"/>
      <protection hidden="1"/>
    </xf>
    <xf numFmtId="0" fontId="34" fillId="23" borderId="29" xfId="0" applyFont="1" applyFill="1" applyBorder="1" applyAlignment="1" applyProtection="1">
      <alignment horizontal="left"/>
      <protection hidden="1"/>
    </xf>
    <xf numFmtId="165" fontId="4" fillId="24" borderId="29" xfId="0" applyNumberFormat="1" applyFont="1" applyFill="1" applyBorder="1" applyAlignment="1" applyProtection="1">
      <alignment horizontal="left"/>
      <protection hidden="1"/>
    </xf>
    <xf numFmtId="0" fontId="4" fillId="24" borderId="29" xfId="0" applyFont="1" applyFill="1" applyBorder="1" applyAlignment="1" applyProtection="1">
      <alignment horizontal="left"/>
      <protection hidden="1"/>
    </xf>
    <xf numFmtId="2" fontId="4" fillId="24" borderId="29" xfId="0" applyNumberFormat="1" applyFont="1" applyFill="1" applyBorder="1" applyAlignment="1" applyProtection="1">
      <alignment horizontal="left"/>
      <protection hidden="1"/>
    </xf>
    <xf numFmtId="0" fontId="4" fillId="24" borderId="29" xfId="0" applyFont="1" applyFill="1" applyBorder="1" applyAlignment="1" applyProtection="1">
      <alignment vertical="center"/>
      <protection hidden="1"/>
    </xf>
    <xf numFmtId="0" fontId="4" fillId="24" borderId="29" xfId="0" applyFont="1" applyFill="1" applyBorder="1" applyAlignment="1" applyProtection="1">
      <alignment vertical="center" wrapText="1"/>
      <protection hidden="1"/>
    </xf>
    <xf numFmtId="0" fontId="4" fillId="24" borderId="27" xfId="0" applyFont="1" applyFill="1" applyBorder="1" applyAlignment="1" applyProtection="1">
      <alignment vertical="center"/>
      <protection hidden="1"/>
    </xf>
    <xf numFmtId="0" fontId="34" fillId="25" borderId="29" xfId="0" applyFont="1" applyFill="1" applyBorder="1" applyAlignment="1" applyProtection="1">
      <alignment vertical="center"/>
      <protection hidden="1"/>
    </xf>
    <xf numFmtId="0" fontId="34" fillId="25" borderId="29" xfId="0" applyFont="1" applyFill="1" applyBorder="1" applyAlignment="1" applyProtection="1">
      <alignment vertical="center" wrapText="1"/>
      <protection hidden="1"/>
    </xf>
    <xf numFmtId="0" fontId="4" fillId="13" borderId="28" xfId="0" applyFont="1" applyFill="1" applyBorder="1" applyAlignment="1" applyProtection="1">
      <alignment vertical="center"/>
      <protection hidden="1"/>
    </xf>
    <xf numFmtId="0" fontId="4" fillId="13" borderId="29" xfId="0" applyFont="1" applyFill="1" applyBorder="1" applyAlignment="1" applyProtection="1">
      <alignment vertical="center"/>
      <protection hidden="1"/>
    </xf>
    <xf numFmtId="0" fontId="4" fillId="13" borderId="29" xfId="0" applyFont="1" applyFill="1" applyBorder="1" applyAlignment="1" applyProtection="1">
      <alignment vertical="center" wrapText="1"/>
      <protection hidden="1"/>
    </xf>
    <xf numFmtId="0" fontId="4" fillId="13" borderId="28" xfId="0" applyFont="1" applyFill="1" applyBorder="1" applyAlignment="1" applyProtection="1">
      <alignment vertical="center" wrapText="1"/>
      <protection hidden="1"/>
    </xf>
    <xf numFmtId="0" fontId="22" fillId="9" borderId="29" xfId="0" applyFont="1" applyFill="1" applyBorder="1" applyAlignment="1" applyProtection="1">
      <alignment horizontal="center" vertical="center"/>
      <protection hidden="1"/>
    </xf>
    <xf numFmtId="169" fontId="4" fillId="0" borderId="32" xfId="0" applyNumberFormat="1" applyFont="1" applyBorder="1" applyAlignment="1" applyProtection="1">
      <alignment horizontal="right" vertical="center" indent="1"/>
      <protection hidden="1"/>
    </xf>
    <xf numFmtId="169" fontId="3" fillId="8" borderId="32" xfId="0" applyNumberFormat="1" applyFont="1" applyFill="1" applyBorder="1" applyAlignment="1" applyProtection="1">
      <alignment horizontal="right" vertical="center" indent="1"/>
      <protection hidden="1"/>
    </xf>
    <xf numFmtId="169" fontId="4" fillId="0" borderId="31" xfId="0" applyNumberFormat="1" applyFont="1" applyBorder="1" applyAlignment="1" applyProtection="1">
      <alignment horizontal="right" vertical="center" indent="1"/>
      <protection hidden="1"/>
    </xf>
    <xf numFmtId="169" fontId="3" fillId="8" borderId="30" xfId="0" applyNumberFormat="1" applyFont="1" applyFill="1" applyBorder="1" applyAlignment="1" applyProtection="1">
      <alignment horizontal="right" vertical="center" indent="1"/>
      <protection hidden="1"/>
    </xf>
    <xf numFmtId="0" fontId="29" fillId="6" borderId="29" xfId="0" applyFont="1" applyFill="1" applyBorder="1" applyAlignment="1" applyProtection="1">
      <alignment horizontal="center" vertical="center" wrapText="1"/>
      <protection hidden="1"/>
    </xf>
    <xf numFmtId="3" fontId="4" fillId="0" borderId="32" xfId="0" applyNumberFormat="1" applyFont="1" applyBorder="1" applyAlignment="1" applyProtection="1">
      <alignment horizontal="center" vertical="center"/>
      <protection hidden="1"/>
    </xf>
    <xf numFmtId="0" fontId="7" fillId="0" borderId="0" xfId="0" applyFont="1"/>
    <xf numFmtId="9" fontId="37" fillId="9" borderId="0" xfId="43" applyFont="1" applyFill="1" applyAlignment="1">
      <alignment horizontal="left" vertical="center"/>
    </xf>
    <xf numFmtId="0" fontId="30" fillId="13" borderId="0" xfId="0" applyFont="1" applyFill="1" applyAlignment="1" applyProtection="1">
      <alignment horizontal="center" vertical="center"/>
      <protection hidden="1"/>
    </xf>
    <xf numFmtId="0" fontId="4" fillId="13" borderId="0" xfId="0" applyFont="1" applyFill="1" applyAlignment="1" applyProtection="1">
      <alignment horizontal="center" vertical="center"/>
      <protection hidden="1"/>
    </xf>
    <xf numFmtId="0" fontId="16" fillId="13" borderId="0" xfId="0" applyFont="1" applyFill="1" applyAlignment="1" applyProtection="1">
      <alignment horizontal="center" vertical="center"/>
      <protection hidden="1"/>
    </xf>
    <xf numFmtId="0" fontId="16" fillId="13" borderId="0" xfId="0" applyFont="1" applyFill="1" applyAlignment="1" applyProtection="1">
      <alignment horizontal="center"/>
      <protection hidden="1"/>
    </xf>
    <xf numFmtId="2" fontId="16" fillId="13" borderId="0" xfId="0" applyNumberFormat="1" applyFont="1" applyFill="1" applyAlignment="1" applyProtection="1">
      <alignment horizontal="center"/>
      <protection hidden="1"/>
    </xf>
    <xf numFmtId="2" fontId="52" fillId="13" borderId="0" xfId="0" applyNumberFormat="1" applyFont="1" applyFill="1" applyAlignment="1" applyProtection="1">
      <alignment horizontal="left"/>
      <protection hidden="1"/>
    </xf>
    <xf numFmtId="2" fontId="16" fillId="13" borderId="0" xfId="0" applyNumberFormat="1" applyFont="1" applyFill="1" applyAlignment="1" applyProtection="1">
      <alignment horizontal="left" vertical="top" wrapText="1" indent="1"/>
      <protection hidden="1"/>
    </xf>
    <xf numFmtId="0" fontId="24" fillId="13" borderId="0" xfId="0" applyFont="1" applyFill="1" applyAlignment="1" applyProtection="1">
      <alignment horizontal="center" vertical="center"/>
      <protection hidden="1"/>
    </xf>
    <xf numFmtId="0" fontId="16" fillId="13" borderId="0" xfId="0" applyFont="1" applyFill="1" applyAlignment="1" applyProtection="1">
      <alignment horizontal="left"/>
      <protection hidden="1"/>
    </xf>
    <xf numFmtId="0" fontId="4" fillId="26" borderId="0" xfId="0" applyFont="1" applyFill="1"/>
    <xf numFmtId="0" fontId="16" fillId="6" borderId="0" xfId="0" applyFont="1" applyFill="1" applyAlignment="1" applyProtection="1">
      <alignment horizontal="center" vertical="center"/>
      <protection hidden="1"/>
    </xf>
    <xf numFmtId="0" fontId="16" fillId="6" borderId="0" xfId="0" applyFont="1" applyFill="1" applyAlignment="1" applyProtection="1">
      <alignment horizontal="center"/>
      <protection hidden="1"/>
    </xf>
    <xf numFmtId="0" fontId="25" fillId="6" borderId="0" xfId="0" applyFont="1" applyFill="1" applyAlignment="1" applyProtection="1">
      <alignment horizontal="center"/>
      <protection hidden="1"/>
    </xf>
    <xf numFmtId="0" fontId="24" fillId="6" borderId="0" xfId="0" applyFont="1" applyFill="1" applyAlignment="1" applyProtection="1">
      <alignment horizontal="center" vertical="center"/>
      <protection hidden="1"/>
    </xf>
    <xf numFmtId="0" fontId="34" fillId="24" borderId="29" xfId="0" applyFont="1" applyFill="1" applyBorder="1" applyAlignment="1" applyProtection="1">
      <alignment vertical="center"/>
      <protection hidden="1"/>
    </xf>
    <xf numFmtId="0" fontId="34" fillId="13" borderId="28" xfId="0" applyFont="1" applyFill="1" applyBorder="1" applyAlignment="1" applyProtection="1">
      <alignment vertical="center"/>
      <protection hidden="1"/>
    </xf>
    <xf numFmtId="0" fontId="34" fillId="16" borderId="29" xfId="0" applyFont="1" applyFill="1" applyBorder="1" applyAlignment="1" applyProtection="1">
      <alignment vertical="center" wrapText="1"/>
      <protection hidden="1"/>
    </xf>
    <xf numFmtId="9" fontId="4" fillId="16" borderId="29" xfId="43" applyFont="1" applyFill="1" applyBorder="1" applyAlignment="1" applyProtection="1">
      <alignment horizontal="left"/>
      <protection hidden="1"/>
    </xf>
    <xf numFmtId="0" fontId="16" fillId="27" borderId="29" xfId="0" applyFont="1" applyFill="1" applyBorder="1" applyAlignment="1" applyProtection="1">
      <alignment horizontal="center"/>
      <protection hidden="1"/>
    </xf>
    <xf numFmtId="1" fontId="3" fillId="22" borderId="29" xfId="0" applyNumberFormat="1" applyFont="1" applyFill="1" applyBorder="1" applyAlignment="1" applyProtection="1">
      <alignment horizontal="left" vertical="center"/>
      <protection hidden="1"/>
    </xf>
    <xf numFmtId="0" fontId="52" fillId="13" borderId="0" xfId="0" applyFont="1" applyFill="1" applyAlignment="1" applyProtection="1">
      <alignment horizontal="left"/>
      <protection hidden="1"/>
    </xf>
    <xf numFmtId="2" fontId="7" fillId="16" borderId="29" xfId="43" applyNumberFormat="1" applyFont="1" applyFill="1" applyBorder="1" applyAlignment="1" applyProtection="1">
      <alignment horizontal="left"/>
      <protection hidden="1"/>
    </xf>
    <xf numFmtId="0" fontId="34" fillId="9" borderId="29" xfId="0" applyFont="1" applyFill="1" applyBorder="1" applyAlignment="1" applyProtection="1">
      <alignment vertical="center"/>
      <protection hidden="1"/>
    </xf>
    <xf numFmtId="0" fontId="4" fillId="9" borderId="29" xfId="0" applyFont="1" applyFill="1" applyBorder="1" applyAlignment="1" applyProtection="1">
      <alignment horizontal="left"/>
      <protection hidden="1"/>
    </xf>
    <xf numFmtId="2" fontId="4" fillId="16" borderId="29" xfId="43" applyNumberFormat="1" applyFont="1" applyFill="1" applyBorder="1" applyAlignment="1" applyProtection="1">
      <alignment horizontal="left"/>
      <protection hidden="1"/>
    </xf>
    <xf numFmtId="1" fontId="54" fillId="22" borderId="29" xfId="0" applyNumberFormat="1" applyFont="1" applyFill="1" applyBorder="1" applyAlignment="1" applyProtection="1">
      <alignment horizontal="center" vertical="center"/>
      <protection hidden="1"/>
    </xf>
    <xf numFmtId="0" fontId="24" fillId="6" borderId="0" xfId="0" applyFont="1" applyFill="1" applyAlignment="1" applyProtection="1">
      <alignment horizontal="center"/>
      <protection hidden="1"/>
    </xf>
    <xf numFmtId="2" fontId="4" fillId="9" borderId="29" xfId="0" applyNumberFormat="1" applyFont="1" applyFill="1" applyBorder="1" applyAlignment="1" applyProtection="1">
      <alignment horizontal="center" vertical="center"/>
      <protection hidden="1"/>
    </xf>
    <xf numFmtId="2" fontId="3" fillId="9" borderId="29" xfId="0" applyNumberFormat="1" applyFont="1" applyFill="1" applyBorder="1" applyAlignment="1" applyProtection="1">
      <alignment horizontal="center" vertical="center"/>
      <protection hidden="1"/>
    </xf>
    <xf numFmtId="0" fontId="4" fillId="0" borderId="0" xfId="0" applyFont="1" applyAlignment="1" applyProtection="1">
      <alignment vertical="center" wrapText="1"/>
      <protection hidden="1"/>
    </xf>
    <xf numFmtId="0" fontId="4" fillId="0" borderId="0" xfId="0" applyFont="1" applyAlignment="1" applyProtection="1">
      <alignment horizontal="left" vertical="center"/>
      <protection hidden="1"/>
    </xf>
    <xf numFmtId="0" fontId="55" fillId="8" borderId="69" xfId="0" applyFont="1" applyFill="1" applyBorder="1" applyAlignment="1" applyProtection="1">
      <alignment horizontal="left" vertical="center"/>
      <protection hidden="1"/>
    </xf>
    <xf numFmtId="0" fontId="31" fillId="8" borderId="69" xfId="0" applyFont="1" applyFill="1" applyBorder="1" applyAlignment="1" applyProtection="1">
      <alignment horizontal="center" vertical="center"/>
      <protection hidden="1"/>
    </xf>
    <xf numFmtId="0" fontId="4" fillId="0" borderId="0" xfId="0" applyFont="1" applyAlignment="1" applyProtection="1">
      <alignment horizontal="left" vertical="center" wrapText="1"/>
      <protection hidden="1"/>
    </xf>
    <xf numFmtId="0" fontId="4" fillId="0" borderId="0" xfId="0" applyFont="1" applyAlignment="1" applyProtection="1">
      <alignment horizontal="left" vertical="top" wrapText="1"/>
      <protection hidden="1"/>
    </xf>
    <xf numFmtId="0" fontId="3" fillId="0" borderId="0" xfId="0" applyFont="1" applyAlignment="1" applyProtection="1">
      <alignment horizontal="left" vertical="center" wrapText="1"/>
      <protection hidden="1"/>
    </xf>
    <xf numFmtId="0" fontId="4" fillId="0" borderId="0" xfId="0" applyFont="1" applyAlignment="1" applyProtection="1">
      <alignment horizontal="left" vertical="center"/>
      <protection hidden="1"/>
    </xf>
    <xf numFmtId="0" fontId="4" fillId="0" borderId="0" xfId="0" applyFont="1" applyAlignment="1" applyProtection="1">
      <alignment vertical="center" wrapText="1"/>
      <protection hidden="1"/>
    </xf>
    <xf numFmtId="0" fontId="24" fillId="0" borderId="41" xfId="0" applyFont="1" applyBorder="1" applyAlignment="1" applyProtection="1">
      <alignment horizontal="center" vertical="center" wrapText="1"/>
      <protection hidden="1"/>
    </xf>
    <xf numFmtId="0" fontId="4" fillId="19" borderId="70" xfId="0" applyFont="1" applyFill="1" applyBorder="1" applyAlignment="1" applyProtection="1">
      <alignment horizontal="left" vertical="center" indent="1"/>
      <protection hidden="1"/>
    </xf>
    <xf numFmtId="0" fontId="4" fillId="19" borderId="71" xfId="0" applyFont="1" applyFill="1" applyBorder="1" applyAlignment="1" applyProtection="1">
      <alignment horizontal="left" vertical="center" indent="1"/>
      <protection hidden="1"/>
    </xf>
    <xf numFmtId="0" fontId="4" fillId="19" borderId="72" xfId="0" applyFont="1" applyFill="1" applyBorder="1" applyAlignment="1" applyProtection="1">
      <alignment horizontal="left" vertical="center" indent="1"/>
      <protection hidden="1"/>
    </xf>
    <xf numFmtId="0" fontId="4" fillId="7" borderId="70" xfId="0" applyFont="1" applyFill="1" applyBorder="1" applyAlignment="1" applyProtection="1">
      <alignment horizontal="left" vertical="center" indent="1"/>
      <protection hidden="1"/>
    </xf>
    <xf numFmtId="0" fontId="4" fillId="7" borderId="71" xfId="0" applyFont="1" applyFill="1" applyBorder="1" applyAlignment="1" applyProtection="1">
      <alignment horizontal="left" vertical="center" indent="1"/>
      <protection hidden="1"/>
    </xf>
    <xf numFmtId="0" fontId="4" fillId="7" borderId="72" xfId="0" applyFont="1" applyFill="1" applyBorder="1" applyAlignment="1" applyProtection="1">
      <alignment horizontal="left" vertical="center" indent="1"/>
      <protection hidden="1"/>
    </xf>
    <xf numFmtId="0" fontId="4" fillId="16" borderId="70" xfId="0" applyFont="1" applyFill="1" applyBorder="1" applyAlignment="1" applyProtection="1">
      <alignment horizontal="left" vertical="center" indent="1"/>
      <protection hidden="1"/>
    </xf>
    <xf numFmtId="0" fontId="4" fillId="16" borderId="71" xfId="0" applyFont="1" applyFill="1" applyBorder="1" applyAlignment="1" applyProtection="1">
      <alignment horizontal="left" vertical="center" indent="1"/>
      <protection hidden="1"/>
    </xf>
    <xf numFmtId="0" fontId="4" fillId="16" borderId="72" xfId="0" applyFont="1" applyFill="1" applyBorder="1" applyAlignment="1" applyProtection="1">
      <alignment horizontal="left" vertical="center" indent="1"/>
      <protection hidden="1"/>
    </xf>
    <xf numFmtId="0" fontId="4" fillId="5" borderId="70" xfId="0" applyFont="1" applyFill="1" applyBorder="1" applyAlignment="1" applyProtection="1">
      <alignment horizontal="left" vertical="center" indent="1"/>
      <protection hidden="1"/>
    </xf>
    <xf numFmtId="0" fontId="4" fillId="5" borderId="71" xfId="0" applyFont="1" applyFill="1" applyBorder="1" applyAlignment="1" applyProtection="1">
      <alignment horizontal="left" vertical="center" indent="1"/>
      <protection hidden="1"/>
    </xf>
    <xf numFmtId="0" fontId="4" fillId="5" borderId="72" xfId="0" applyFont="1" applyFill="1" applyBorder="1" applyAlignment="1" applyProtection="1">
      <alignment horizontal="left" vertical="center" indent="1"/>
      <protection hidden="1"/>
    </xf>
    <xf numFmtId="0" fontId="4" fillId="0" borderId="70" xfId="0" applyFont="1" applyBorder="1" applyAlignment="1" applyProtection="1">
      <alignment horizontal="left" vertical="center" indent="1"/>
      <protection hidden="1"/>
    </xf>
    <xf numFmtId="0" fontId="4" fillId="0" borderId="71" xfId="0" applyFont="1" applyBorder="1" applyAlignment="1" applyProtection="1">
      <alignment horizontal="left" vertical="center" indent="1"/>
      <protection hidden="1"/>
    </xf>
    <xf numFmtId="0" fontId="4" fillId="0" borderId="72" xfId="0" applyFont="1" applyBorder="1" applyAlignment="1" applyProtection="1">
      <alignment horizontal="left" vertical="center" indent="1"/>
      <protection hidden="1"/>
    </xf>
    <xf numFmtId="0" fontId="16" fillId="14" borderId="70" xfId="0" applyFont="1" applyFill="1" applyBorder="1" applyAlignment="1" applyProtection="1">
      <alignment horizontal="left" vertical="center" indent="1"/>
      <protection hidden="1"/>
    </xf>
    <xf numFmtId="0" fontId="16" fillId="14" borderId="71" xfId="0" applyFont="1" applyFill="1" applyBorder="1" applyAlignment="1" applyProtection="1">
      <alignment horizontal="left" vertical="center" indent="1"/>
      <protection hidden="1"/>
    </xf>
    <xf numFmtId="0" fontId="16" fillId="14" borderId="72" xfId="0" applyFont="1" applyFill="1" applyBorder="1" applyAlignment="1" applyProtection="1">
      <alignment horizontal="left" vertical="center" indent="1"/>
      <protection hidden="1"/>
    </xf>
    <xf numFmtId="0" fontId="4" fillId="0" borderId="73" xfId="0" applyFont="1" applyBorder="1" applyAlignment="1" applyProtection="1">
      <alignment horizontal="left" vertical="center" indent="1"/>
      <protection hidden="1"/>
    </xf>
    <xf numFmtId="0" fontId="4" fillId="0" borderId="75" xfId="0" applyFont="1" applyBorder="1" applyAlignment="1" applyProtection="1">
      <alignment horizontal="left" vertical="center" indent="1"/>
      <protection hidden="1"/>
    </xf>
    <xf numFmtId="0" fontId="4" fillId="0" borderId="74" xfId="0" applyFont="1" applyBorder="1" applyAlignment="1" applyProtection="1">
      <alignment horizontal="left" vertical="center" indent="1"/>
      <protection hidden="1"/>
    </xf>
    <xf numFmtId="0" fontId="4" fillId="0" borderId="73" xfId="0" applyFont="1" applyBorder="1" applyAlignment="1" applyProtection="1">
      <alignment horizontal="left" vertical="center" wrapText="1" indent="1"/>
      <protection hidden="1"/>
    </xf>
    <xf numFmtId="0" fontId="4" fillId="0" borderId="75" xfId="0" applyFont="1" applyBorder="1" applyAlignment="1" applyProtection="1">
      <alignment horizontal="left" vertical="center" wrapText="1" indent="1"/>
      <protection hidden="1"/>
    </xf>
    <xf numFmtId="0" fontId="4" fillId="0" borderId="74" xfId="0" applyFont="1" applyBorder="1" applyAlignment="1" applyProtection="1">
      <alignment horizontal="left" vertical="center" wrapText="1" indent="1"/>
      <protection hidden="1"/>
    </xf>
    <xf numFmtId="49" fontId="3" fillId="0" borderId="73" xfId="0" applyNumberFormat="1" applyFont="1" applyBorder="1" applyAlignment="1" applyProtection="1">
      <alignment horizontal="left" vertical="center" indent="1"/>
      <protection hidden="1"/>
    </xf>
    <xf numFmtId="49" fontId="3" fillId="0" borderId="75" xfId="0" applyNumberFormat="1" applyFont="1" applyBorder="1" applyAlignment="1" applyProtection="1">
      <alignment horizontal="left" vertical="center" indent="1"/>
      <protection hidden="1"/>
    </xf>
    <xf numFmtId="0" fontId="3" fillId="0" borderId="73" xfId="0" applyFont="1" applyBorder="1" applyAlignment="1" applyProtection="1">
      <alignment horizontal="center" vertical="center"/>
      <protection hidden="1"/>
    </xf>
    <xf numFmtId="0" fontId="3" fillId="0" borderId="74" xfId="0" applyFont="1" applyBorder="1" applyAlignment="1" applyProtection="1">
      <alignment horizontal="center" vertical="center"/>
      <protection hidden="1"/>
    </xf>
    <xf numFmtId="49" fontId="3" fillId="0" borderId="74" xfId="0" applyNumberFormat="1" applyFont="1" applyBorder="1" applyAlignment="1" applyProtection="1">
      <alignment horizontal="left" vertical="center" indent="1"/>
      <protection hidden="1"/>
    </xf>
    <xf numFmtId="3" fontId="4" fillId="0" borderId="32" xfId="0" applyNumberFormat="1" applyFont="1" applyBorder="1" applyAlignment="1" applyProtection="1">
      <alignment horizontal="right" vertical="center" indent="1"/>
      <protection hidden="1"/>
    </xf>
    <xf numFmtId="3" fontId="4" fillId="0" borderId="43" xfId="0" applyNumberFormat="1" applyFont="1" applyBorder="1" applyAlignment="1" applyProtection="1">
      <alignment horizontal="right" vertical="center" indent="1"/>
      <protection hidden="1"/>
    </xf>
    <xf numFmtId="3" fontId="4" fillId="0" borderId="31" xfId="0" applyNumberFormat="1" applyFont="1" applyBorder="1" applyAlignment="1" applyProtection="1">
      <alignment horizontal="right" vertical="center" indent="1"/>
      <protection hidden="1"/>
    </xf>
    <xf numFmtId="0" fontId="3" fillId="0" borderId="33" xfId="0" applyFont="1" applyBorder="1" applyAlignment="1" applyProtection="1">
      <alignment horizontal="left" vertical="center" wrapText="1" indent="1"/>
      <protection hidden="1"/>
    </xf>
    <xf numFmtId="0" fontId="3" fillId="0" borderId="34" xfId="0" applyFont="1" applyBorder="1" applyAlignment="1" applyProtection="1">
      <alignment horizontal="left" vertical="center" wrapText="1" indent="1"/>
      <protection hidden="1"/>
    </xf>
    <xf numFmtId="0" fontId="3" fillId="0" borderId="46" xfId="0" applyFont="1" applyBorder="1" applyAlignment="1" applyProtection="1">
      <alignment horizontal="left" vertical="center" wrapText="1" indent="1"/>
      <protection hidden="1"/>
    </xf>
    <xf numFmtId="0" fontId="3" fillId="0" borderId="35" xfId="0" applyFont="1" applyBorder="1" applyAlignment="1" applyProtection="1">
      <alignment horizontal="left" vertical="center" wrapText="1" indent="1"/>
      <protection hidden="1"/>
    </xf>
    <xf numFmtId="0" fontId="4" fillId="0" borderId="43" xfId="0" applyFont="1" applyBorder="1" applyAlignment="1" applyProtection="1">
      <alignment horizontal="left" vertical="center" indent="1"/>
      <protection hidden="1"/>
    </xf>
    <xf numFmtId="0" fontId="4" fillId="0" borderId="31" xfId="0" applyFont="1" applyBorder="1" applyAlignment="1" applyProtection="1">
      <alignment horizontal="left" vertical="center" indent="1"/>
      <protection hidden="1"/>
    </xf>
    <xf numFmtId="0" fontId="4" fillId="0" borderId="43" xfId="0" applyFont="1" applyBorder="1" applyAlignment="1" applyProtection="1">
      <alignment horizontal="left" vertical="top" indent="1"/>
      <protection hidden="1"/>
    </xf>
    <xf numFmtId="0" fontId="4" fillId="0" borderId="44" xfId="0" applyFont="1" applyBorder="1" applyAlignment="1" applyProtection="1">
      <alignment horizontal="left" vertical="top" indent="1"/>
      <protection hidden="1"/>
    </xf>
    <xf numFmtId="0" fontId="3" fillId="0" borderId="43" xfId="0" applyFont="1" applyBorder="1" applyAlignment="1" applyProtection="1">
      <alignment horizontal="left" vertical="center" wrapText="1" indent="1"/>
      <protection hidden="1"/>
    </xf>
    <xf numFmtId="0" fontId="3" fillId="0" borderId="31" xfId="0" applyFont="1" applyBorder="1" applyAlignment="1" applyProtection="1">
      <alignment horizontal="left" vertical="center" wrapText="1" indent="1"/>
      <protection hidden="1"/>
    </xf>
    <xf numFmtId="0" fontId="51" fillId="8" borderId="43" xfId="0" applyFont="1" applyFill="1" applyBorder="1" applyAlignment="1" applyProtection="1">
      <alignment horizontal="left" vertical="center" indent="1"/>
      <protection hidden="1"/>
    </xf>
    <xf numFmtId="3" fontId="4" fillId="8" borderId="38" xfId="0" applyNumberFormat="1" applyFont="1" applyFill="1" applyBorder="1" applyAlignment="1" applyProtection="1">
      <alignment horizontal="left" vertical="center" indent="1"/>
      <protection hidden="1"/>
    </xf>
    <xf numFmtId="3" fontId="4" fillId="8" borderId="45" xfId="0" applyNumberFormat="1" applyFont="1" applyFill="1" applyBorder="1" applyAlignment="1" applyProtection="1">
      <alignment horizontal="left" vertical="center" indent="1"/>
      <protection hidden="1"/>
    </xf>
    <xf numFmtId="0" fontId="4" fillId="16" borderId="51" xfId="0" applyFont="1" applyFill="1" applyBorder="1" applyAlignment="1" applyProtection="1">
      <alignment horizontal="left" vertical="center" indent="1"/>
      <protection locked="0" hidden="1"/>
    </xf>
    <xf numFmtId="0" fontId="4" fillId="16" borderId="43" xfId="0" applyFont="1" applyFill="1" applyBorder="1" applyAlignment="1" applyProtection="1">
      <alignment horizontal="left" vertical="center" indent="1"/>
      <protection locked="0" hidden="1"/>
    </xf>
    <xf numFmtId="0" fontId="4" fillId="0" borderId="41" xfId="0" applyFont="1" applyBorder="1" applyAlignment="1" applyProtection="1">
      <alignment horizontal="left" vertical="top" indent="1"/>
      <protection hidden="1"/>
    </xf>
    <xf numFmtId="0" fontId="4" fillId="0" borderId="42" xfId="0" applyFont="1" applyBorder="1" applyAlignment="1" applyProtection="1">
      <alignment horizontal="left" vertical="top" indent="1"/>
      <protection hidden="1"/>
    </xf>
    <xf numFmtId="0" fontId="4" fillId="0" borderId="41" xfId="0" applyFont="1" applyBorder="1" applyAlignment="1" applyProtection="1">
      <alignment horizontal="left" vertical="center" indent="1"/>
      <protection hidden="1"/>
    </xf>
    <xf numFmtId="0" fontId="4" fillId="0" borderId="42" xfId="0" applyFont="1" applyBorder="1" applyAlignment="1" applyProtection="1">
      <alignment horizontal="left" vertical="center" indent="1"/>
      <protection hidden="1"/>
    </xf>
    <xf numFmtId="49" fontId="4" fillId="13" borderId="37" xfId="0" applyNumberFormat="1" applyFont="1" applyFill="1" applyBorder="1" applyAlignment="1" applyProtection="1">
      <alignment horizontal="left" vertical="center" indent="1"/>
      <protection locked="0" hidden="1"/>
    </xf>
    <xf numFmtId="49" fontId="4" fillId="13" borderId="40" xfId="0" applyNumberFormat="1" applyFont="1" applyFill="1" applyBorder="1" applyAlignment="1" applyProtection="1">
      <alignment horizontal="left" vertical="center" indent="1"/>
      <protection locked="0" hidden="1"/>
    </xf>
    <xf numFmtId="0" fontId="4" fillId="19" borderId="51" xfId="0" applyFont="1" applyFill="1" applyBorder="1" applyAlignment="1" applyProtection="1">
      <alignment horizontal="left" vertical="center" indent="1"/>
      <protection locked="0" hidden="1"/>
    </xf>
    <xf numFmtId="0" fontId="4" fillId="19" borderId="43" xfId="0" applyFont="1" applyFill="1" applyBorder="1" applyAlignment="1" applyProtection="1">
      <alignment horizontal="left" vertical="center" indent="1"/>
      <protection locked="0" hidden="1"/>
    </xf>
    <xf numFmtId="0" fontId="4" fillId="19" borderId="37" xfId="0" applyFont="1" applyFill="1" applyBorder="1" applyAlignment="1" applyProtection="1">
      <alignment horizontal="left" vertical="center" indent="1"/>
      <protection locked="0" hidden="1"/>
    </xf>
    <xf numFmtId="0" fontId="4" fillId="19" borderId="40" xfId="0" applyFont="1" applyFill="1" applyBorder="1" applyAlignment="1" applyProtection="1">
      <alignment horizontal="left" vertical="center" indent="1"/>
      <protection locked="0" hidden="1"/>
    </xf>
    <xf numFmtId="0" fontId="4" fillId="16" borderId="51" xfId="0" applyFont="1" applyFill="1" applyBorder="1" applyAlignment="1" applyProtection="1">
      <alignment horizontal="center" vertical="center"/>
      <protection locked="0" hidden="1"/>
    </xf>
    <xf numFmtId="0" fontId="4" fillId="16" borderId="44" xfId="0" applyFont="1" applyFill="1" applyBorder="1" applyAlignment="1" applyProtection="1">
      <alignment horizontal="center" vertical="center"/>
      <protection locked="0" hidden="1"/>
    </xf>
    <xf numFmtId="0" fontId="4" fillId="16" borderId="43" xfId="0" applyFont="1" applyFill="1" applyBorder="1" applyAlignment="1" applyProtection="1">
      <alignment horizontal="center" vertical="center"/>
      <protection locked="0" hidden="1"/>
    </xf>
    <xf numFmtId="0" fontId="3" fillId="0" borderId="32" xfId="0" applyFont="1" applyBorder="1" applyAlignment="1" applyProtection="1">
      <alignment horizontal="center" vertical="center" wrapText="1"/>
      <protection hidden="1"/>
    </xf>
    <xf numFmtId="0" fontId="3" fillId="0" borderId="31" xfId="0" applyFont="1" applyBorder="1" applyAlignment="1" applyProtection="1">
      <alignment horizontal="center" vertical="center" wrapText="1"/>
      <protection hidden="1"/>
    </xf>
    <xf numFmtId="0" fontId="3" fillId="0" borderId="43" xfId="0" applyFont="1" applyBorder="1" applyAlignment="1" applyProtection="1">
      <alignment horizontal="center" vertical="center" wrapText="1"/>
      <protection hidden="1"/>
    </xf>
    <xf numFmtId="0" fontId="3" fillId="0" borderId="43" xfId="0" applyFont="1" applyBorder="1" applyAlignment="1" applyProtection="1">
      <alignment horizontal="left" vertical="center" wrapText="1"/>
      <protection hidden="1"/>
    </xf>
    <xf numFmtId="0" fontId="3" fillId="0" borderId="31" xfId="0" applyFont="1" applyBorder="1" applyAlignment="1" applyProtection="1">
      <alignment horizontal="left" vertical="center" wrapText="1"/>
      <protection hidden="1"/>
    </xf>
    <xf numFmtId="14" fontId="4" fillId="16" borderId="37" xfId="0" applyNumberFormat="1" applyFont="1" applyFill="1" applyBorder="1" applyAlignment="1" applyProtection="1">
      <alignment horizontal="left" vertical="center" indent="1"/>
      <protection locked="0" hidden="1"/>
    </xf>
    <xf numFmtId="14" fontId="4" fillId="16" borderId="40" xfId="0" applyNumberFormat="1" applyFont="1" applyFill="1" applyBorder="1" applyAlignment="1" applyProtection="1">
      <alignment horizontal="left" vertical="center" indent="1"/>
      <protection locked="0" hidden="1"/>
    </xf>
    <xf numFmtId="0" fontId="4" fillId="0" borderId="44" xfId="0" applyFont="1" applyBorder="1" applyAlignment="1" applyProtection="1">
      <alignment horizontal="left" vertical="center" indent="1"/>
      <protection hidden="1"/>
    </xf>
    <xf numFmtId="0" fontId="4" fillId="16" borderId="37" xfId="0" applyFont="1" applyFill="1" applyBorder="1" applyAlignment="1" applyProtection="1">
      <alignment horizontal="left" vertical="center" indent="1"/>
      <protection locked="0" hidden="1"/>
    </xf>
    <xf numFmtId="0" fontId="4" fillId="16" borderId="40" xfId="0" applyFont="1" applyFill="1" applyBorder="1" applyAlignment="1" applyProtection="1">
      <alignment horizontal="left" vertical="center" indent="1"/>
      <protection locked="0" hidden="1"/>
    </xf>
    <xf numFmtId="0" fontId="4" fillId="0" borderId="51" xfId="0" applyFont="1" applyBorder="1" applyAlignment="1" applyProtection="1">
      <alignment horizontal="left" vertical="center" indent="1"/>
      <protection hidden="1"/>
    </xf>
    <xf numFmtId="0" fontId="4" fillId="16" borderId="52" xfId="0" applyFont="1" applyFill="1" applyBorder="1" applyAlignment="1" applyProtection="1">
      <alignment horizontal="left" vertical="center" indent="1"/>
      <protection locked="0" hidden="1"/>
    </xf>
    <xf numFmtId="0" fontId="3" fillId="8" borderId="39" xfId="0" applyFont="1" applyFill="1" applyBorder="1" applyAlignment="1" applyProtection="1">
      <alignment horizontal="center" vertical="center" wrapText="1"/>
      <protection hidden="1"/>
    </xf>
    <xf numFmtId="0" fontId="3" fillId="8" borderId="41" xfId="0" applyFont="1" applyFill="1" applyBorder="1" applyAlignment="1" applyProtection="1">
      <alignment horizontal="center" vertical="center" wrapText="1"/>
      <protection hidden="1"/>
    </xf>
    <xf numFmtId="0" fontId="3" fillId="8" borderId="33" xfId="0" applyFont="1" applyFill="1" applyBorder="1" applyAlignment="1" applyProtection="1">
      <alignment horizontal="center" vertical="center" wrapText="1"/>
      <protection hidden="1"/>
    </xf>
    <xf numFmtId="0" fontId="49" fillId="8" borderId="0" xfId="0" applyFont="1" applyFill="1" applyAlignment="1" applyProtection="1">
      <alignment horizontal="left" vertical="center" wrapText="1"/>
      <protection hidden="1"/>
    </xf>
    <xf numFmtId="0" fontId="4" fillId="19" borderId="30" xfId="0" applyFont="1" applyFill="1" applyBorder="1" applyAlignment="1" applyProtection="1">
      <alignment horizontal="left" indent="1"/>
      <protection locked="0" hidden="1"/>
    </xf>
    <xf numFmtId="0" fontId="4" fillId="19" borderId="32" xfId="0" applyFont="1" applyFill="1" applyBorder="1" applyAlignment="1" applyProtection="1">
      <alignment horizontal="left" indent="1"/>
      <protection locked="0" hidden="1"/>
    </xf>
    <xf numFmtId="9" fontId="4" fillId="19" borderId="30" xfId="43" applyFont="1" applyFill="1" applyBorder="1" applyAlignment="1" applyProtection="1">
      <alignment horizontal="left" indent="1"/>
      <protection locked="0" hidden="1"/>
    </xf>
    <xf numFmtId="9" fontId="4" fillId="19" borderId="32" xfId="43" applyFont="1" applyFill="1" applyBorder="1" applyAlignment="1" applyProtection="1">
      <alignment horizontal="left" indent="1"/>
      <protection locked="0" hidden="1"/>
    </xf>
    <xf numFmtId="0" fontId="30" fillId="8" borderId="0" xfId="0" applyFont="1" applyFill="1" applyAlignment="1" applyProtection="1">
      <alignment horizontal="left" vertical="center" wrapText="1"/>
      <protection hidden="1"/>
    </xf>
    <xf numFmtId="0" fontId="4" fillId="7" borderId="30" xfId="0" applyFont="1" applyFill="1" applyBorder="1" applyAlignment="1" applyProtection="1">
      <alignment horizontal="left" indent="1"/>
      <protection locked="0" hidden="1"/>
    </xf>
    <xf numFmtId="0" fontId="4" fillId="7" borderId="32" xfId="0" applyFont="1" applyFill="1" applyBorder="1" applyAlignment="1" applyProtection="1">
      <alignment horizontal="left" indent="1"/>
      <protection locked="0" hidden="1"/>
    </xf>
    <xf numFmtId="0" fontId="4" fillId="16" borderId="30" xfId="0" applyFont="1" applyFill="1" applyBorder="1" applyAlignment="1" applyProtection="1">
      <alignment horizontal="left" indent="1"/>
      <protection locked="0" hidden="1"/>
    </xf>
    <xf numFmtId="0" fontId="4" fillId="16" borderId="32" xfId="0" applyFont="1" applyFill="1" applyBorder="1" applyAlignment="1" applyProtection="1">
      <alignment horizontal="left" indent="1"/>
      <protection locked="0" hidden="1"/>
    </xf>
    <xf numFmtId="3" fontId="4" fillId="7" borderId="30" xfId="0" applyNumberFormat="1" applyFont="1" applyFill="1" applyBorder="1" applyAlignment="1" applyProtection="1">
      <alignment horizontal="left" indent="1"/>
      <protection locked="0" hidden="1"/>
    </xf>
    <xf numFmtId="3" fontId="4" fillId="7" borderId="32" xfId="0" applyNumberFormat="1" applyFont="1" applyFill="1" applyBorder="1" applyAlignment="1" applyProtection="1">
      <alignment horizontal="left" indent="1"/>
      <protection locked="0" hidden="1"/>
    </xf>
    <xf numFmtId="0" fontId="4" fillId="7" borderId="30" xfId="0" applyFont="1" applyFill="1" applyBorder="1" applyAlignment="1" applyProtection="1">
      <alignment horizontal="left" vertical="center" wrapText="1" indent="1"/>
      <protection locked="0" hidden="1"/>
    </xf>
    <xf numFmtId="0" fontId="4" fillId="7" borderId="32" xfId="0" applyFont="1" applyFill="1" applyBorder="1" applyAlignment="1" applyProtection="1">
      <alignment horizontal="left" vertical="center" wrapText="1" indent="1"/>
      <protection locked="0" hidden="1"/>
    </xf>
    <xf numFmtId="0" fontId="4" fillId="19" borderId="30" xfId="0" applyFont="1" applyFill="1" applyBorder="1" applyAlignment="1" applyProtection="1">
      <alignment horizontal="left" vertical="center" wrapText="1" indent="1"/>
      <protection locked="0" hidden="1"/>
    </xf>
    <xf numFmtId="0" fontId="4" fillId="19" borderId="32" xfId="0" applyFont="1" applyFill="1" applyBorder="1" applyAlignment="1" applyProtection="1">
      <alignment horizontal="left" vertical="center" wrapText="1" indent="1"/>
      <protection locked="0" hidden="1"/>
    </xf>
    <xf numFmtId="165" fontId="4" fillId="5" borderId="30" xfId="0" applyNumberFormat="1" applyFont="1" applyFill="1" applyBorder="1" applyAlignment="1" applyProtection="1">
      <alignment horizontal="left" indent="1"/>
      <protection hidden="1"/>
    </xf>
    <xf numFmtId="165" fontId="4" fillId="5" borderId="32" xfId="0" applyNumberFormat="1" applyFont="1" applyFill="1" applyBorder="1" applyAlignment="1" applyProtection="1">
      <alignment horizontal="left" indent="1"/>
      <protection hidden="1"/>
    </xf>
    <xf numFmtId="165" fontId="4" fillId="7" borderId="30" xfId="0" applyNumberFormat="1" applyFont="1" applyFill="1" applyBorder="1" applyAlignment="1" applyProtection="1">
      <alignment horizontal="left" indent="1"/>
      <protection locked="0" hidden="1"/>
    </xf>
    <xf numFmtId="165" fontId="4" fillId="7" borderId="32" xfId="0" applyNumberFormat="1" applyFont="1" applyFill="1" applyBorder="1" applyAlignment="1" applyProtection="1">
      <alignment horizontal="left" indent="1"/>
      <protection locked="0" hidden="1"/>
    </xf>
    <xf numFmtId="2" fontId="4" fillId="19" borderId="30" xfId="0" applyNumberFormat="1" applyFont="1" applyFill="1" applyBorder="1" applyAlignment="1" applyProtection="1">
      <alignment horizontal="left" indent="1"/>
      <protection locked="0" hidden="1"/>
    </xf>
    <xf numFmtId="2" fontId="4" fillId="19" borderId="32" xfId="0" applyNumberFormat="1" applyFont="1" applyFill="1" applyBorder="1" applyAlignment="1" applyProtection="1">
      <alignment horizontal="left" indent="1"/>
      <protection locked="0" hidden="1"/>
    </xf>
  </cellXfs>
  <cellStyles count="45">
    <cellStyle name="Besuchter Hyperlink" xfId="30" builtinId="9" hidden="1"/>
    <cellStyle name="Besuchter Hyperlink" xfId="32" builtinId="9" hidden="1"/>
    <cellStyle name="Besuchter Hyperlink" xfId="34" builtinId="9" hidden="1"/>
    <cellStyle name="Besuchter Hyperlink" xfId="36" builtinId="9" hidden="1"/>
    <cellStyle name="Besuchter Hyperlink" xfId="38" builtinId="9" hidden="1"/>
    <cellStyle name="Besuchter Hyperlink" xfId="40" builtinId="9" hidden="1"/>
    <cellStyle name="Besuchter Hyperlink" xfId="42" builtinId="9" hidden="1"/>
    <cellStyle name="Dezimal 2" xfId="7" xr:uid="{00000000-0005-0000-0000-000007000000}"/>
    <cellStyle name="Euro" xfId="10" xr:uid="{00000000-0005-0000-0000-000008000000}"/>
    <cellStyle name="Gut 2" xfId="6" xr:uid="{00000000-0005-0000-0000-000009000000}"/>
    <cellStyle name="Hinweis 2" xfId="4" xr:uid="{00000000-0005-0000-0000-00000A000000}"/>
    <cellStyle name="Link" xfId="29" builtinId="8" hidden="1"/>
    <cellStyle name="Link" xfId="31" builtinId="8" hidden="1"/>
    <cellStyle name="Link" xfId="33" builtinId="8" hidden="1"/>
    <cellStyle name="Link" xfId="35" builtinId="8" hidden="1"/>
    <cellStyle name="Link" xfId="37" builtinId="8" hidden="1"/>
    <cellStyle name="Link" xfId="39" builtinId="8" hidden="1"/>
    <cellStyle name="Link" xfId="41" builtinId="8" hidden="1"/>
    <cellStyle name="Link" xfId="44" builtinId="8"/>
    <cellStyle name="Milliers 2" xfId="11" xr:uid="{00000000-0005-0000-0000-000012000000}"/>
    <cellStyle name="Millions" xfId="12" xr:uid="{00000000-0005-0000-0000-000013000000}"/>
    <cellStyle name="Neutral 2" xfId="13" xr:uid="{00000000-0005-0000-0000-000014000000}"/>
    <cellStyle name="Normal 2" xfId="14" xr:uid="{00000000-0005-0000-0000-000015000000}"/>
    <cellStyle name="Normal 3" xfId="15" xr:uid="{00000000-0005-0000-0000-000016000000}"/>
    <cellStyle name="Notiz 2" xfId="3" xr:uid="{00000000-0005-0000-0000-000017000000}"/>
    <cellStyle name="Pourcentage 2" xfId="16" xr:uid="{00000000-0005-0000-0000-000018000000}"/>
    <cellStyle name="Prozent" xfId="43" builtinId="5"/>
    <cellStyle name="Prozent 2" xfId="17" xr:uid="{00000000-0005-0000-0000-00001A000000}"/>
    <cellStyle name="Prozent 2 2" xfId="9" xr:uid="{00000000-0005-0000-0000-00001B000000}"/>
    <cellStyle name="Prozent 3" xfId="8" xr:uid="{00000000-0005-0000-0000-00001C000000}"/>
    <cellStyle name="Prozent 4" xfId="18" xr:uid="{00000000-0005-0000-0000-00001D000000}"/>
    <cellStyle name="Stand. 2" xfId="19" xr:uid="{00000000-0005-0000-0000-00001F000000}"/>
    <cellStyle name="Stand. 3" xfId="1" xr:uid="{00000000-0005-0000-0000-000020000000}"/>
    <cellStyle name="Stand. 4" xfId="20" xr:uid="{00000000-0005-0000-0000-000021000000}"/>
    <cellStyle name="Standard" xfId="0" builtinId="0"/>
    <cellStyle name="Standard 2" xfId="21" xr:uid="{00000000-0005-0000-0000-000022000000}"/>
    <cellStyle name="Standard 3" xfId="22" xr:uid="{00000000-0005-0000-0000-000023000000}"/>
    <cellStyle name="Standard 3 2" xfId="5" xr:uid="{00000000-0005-0000-0000-000024000000}"/>
    <cellStyle name="Standard 4" xfId="23" xr:uid="{00000000-0005-0000-0000-000025000000}"/>
    <cellStyle name="Standard 4 2" xfId="24" xr:uid="{00000000-0005-0000-0000-000026000000}"/>
    <cellStyle name="Standard 4 3" xfId="25" xr:uid="{00000000-0005-0000-0000-000027000000}"/>
    <cellStyle name="Standard 5" xfId="26" xr:uid="{00000000-0005-0000-0000-000028000000}"/>
    <cellStyle name="Standard 5 2" xfId="27" xr:uid="{00000000-0005-0000-0000-000029000000}"/>
    <cellStyle name="Standard 5 3" xfId="28" xr:uid="{00000000-0005-0000-0000-00002A000000}"/>
    <cellStyle name="Standard_etool_4_Stand_23_11_05-neu" xfId="2" xr:uid="{00000000-0005-0000-0000-00002B000000}"/>
  </cellStyles>
  <dxfs count="143">
    <dxf>
      <font>
        <color auto="1"/>
      </font>
      <fill>
        <patternFill>
          <bgColor theme="0"/>
        </patternFill>
      </fill>
    </dxf>
    <dxf>
      <font>
        <color rgb="FFFF0000"/>
      </font>
      <fill>
        <patternFill>
          <fgColor auto="1"/>
          <bgColor rgb="FFFFC000"/>
        </patternFill>
      </fill>
    </dxf>
    <dxf>
      <font>
        <color rgb="FFFF0000"/>
      </font>
      <fill>
        <patternFill>
          <bgColor rgb="FFFFC000"/>
        </patternFill>
      </fill>
    </dxf>
    <dxf>
      <fill>
        <patternFill>
          <bgColor theme="0"/>
        </patternFill>
      </fill>
    </dxf>
    <dxf>
      <font>
        <color rgb="FFFF0000"/>
      </font>
      <fill>
        <patternFill>
          <bgColor rgb="FFFFC000"/>
        </patternFill>
      </fill>
    </dxf>
    <dxf>
      <font>
        <color theme="0" tint="-4.9989318521683403E-2"/>
      </font>
      <fill>
        <patternFill>
          <bgColor theme="0" tint="-4.9989318521683403E-2"/>
        </patternFill>
      </fill>
      <border>
        <top style="thin">
          <color theme="0" tint="-0.499984740745262"/>
        </top>
        <bottom style="thin">
          <color theme="0" tint="-0.499984740745262"/>
        </bottom>
        <vertical/>
        <horizontal/>
      </border>
    </dxf>
    <dxf>
      <font>
        <color theme="0" tint="-4.9989318521683403E-2"/>
      </font>
      <fill>
        <patternFill>
          <bgColor theme="0" tint="-4.9989318521683403E-2"/>
        </patternFill>
      </fill>
      <border>
        <top style="thin">
          <color theme="0" tint="-0.499984740745262"/>
        </top>
        <bottom style="thin">
          <color theme="0" tint="-0.499984740745262"/>
        </bottom>
      </border>
    </dxf>
    <dxf>
      <font>
        <color theme="0" tint="-4.9989318521683403E-2"/>
      </font>
      <fill>
        <patternFill patternType="solid">
          <bgColor theme="0" tint="-4.9989318521683403E-2"/>
        </patternFill>
      </fill>
      <border>
        <top style="thin">
          <color theme="0" tint="-0.499984740745262"/>
        </top>
        <bottom style="thin">
          <color theme="0" tint="-0.499984740745262"/>
        </bottom>
        <vertical/>
        <horizontal/>
      </border>
    </dxf>
    <dxf>
      <font>
        <color auto="1"/>
      </font>
      <fill>
        <patternFill patternType="solid">
          <bgColor theme="0"/>
        </patternFill>
      </fill>
    </dxf>
    <dxf>
      <font>
        <color auto="1"/>
      </font>
      <fill>
        <patternFill>
          <bgColor theme="0"/>
        </patternFill>
      </fill>
    </dxf>
    <dxf>
      <font>
        <color rgb="FFFF0000"/>
      </font>
      <fill>
        <patternFill>
          <fgColor auto="1"/>
          <bgColor rgb="FFFFC000"/>
        </patternFill>
      </fill>
    </dxf>
    <dxf>
      <font>
        <color rgb="FFFF0000"/>
      </font>
      <fill>
        <patternFill>
          <bgColor rgb="FFFFC000"/>
        </patternFill>
      </fill>
    </dxf>
    <dxf>
      <fill>
        <patternFill>
          <bgColor theme="0"/>
        </patternFill>
      </fill>
    </dxf>
    <dxf>
      <font>
        <color rgb="FFFF0000"/>
      </font>
      <fill>
        <patternFill>
          <bgColor rgb="FFFFC000"/>
        </patternFill>
      </fill>
    </dxf>
    <dxf>
      <font>
        <color theme="0" tint="-4.9989318521683403E-2"/>
      </font>
      <fill>
        <patternFill>
          <bgColor theme="0" tint="-4.9989318521683403E-2"/>
        </patternFill>
      </fill>
      <border>
        <top style="thin">
          <color theme="0" tint="-0.499984740745262"/>
        </top>
        <bottom style="thin">
          <color theme="0" tint="-0.499984740745262"/>
        </bottom>
        <vertical/>
        <horizontal/>
      </border>
    </dxf>
    <dxf>
      <font>
        <color theme="0" tint="-4.9989318521683403E-2"/>
      </font>
      <fill>
        <patternFill>
          <bgColor theme="0" tint="-4.9989318521683403E-2"/>
        </patternFill>
      </fill>
      <border>
        <top style="thin">
          <color theme="0" tint="-0.499984740745262"/>
        </top>
        <bottom style="thin">
          <color theme="0" tint="-0.499984740745262"/>
        </bottom>
      </border>
    </dxf>
    <dxf>
      <font>
        <color theme="0" tint="-4.9989318521683403E-2"/>
      </font>
      <fill>
        <patternFill patternType="solid">
          <bgColor theme="0" tint="-4.9989318521683403E-2"/>
        </patternFill>
      </fill>
      <border>
        <top style="thin">
          <color theme="0" tint="-0.499984740745262"/>
        </top>
        <bottom style="thin">
          <color theme="0" tint="-0.499984740745262"/>
        </bottom>
        <vertical/>
        <horizontal/>
      </border>
    </dxf>
    <dxf>
      <font>
        <color auto="1"/>
      </font>
      <fill>
        <patternFill patternType="solid">
          <bgColor theme="0"/>
        </patternFill>
      </fill>
    </dxf>
    <dxf>
      <font>
        <color auto="1"/>
      </font>
      <fill>
        <patternFill>
          <bgColor theme="0"/>
        </patternFill>
      </fill>
    </dxf>
    <dxf>
      <font>
        <color rgb="FFFF0000"/>
      </font>
      <fill>
        <patternFill>
          <fgColor auto="1"/>
          <bgColor rgb="FFFFC000"/>
        </patternFill>
      </fill>
    </dxf>
    <dxf>
      <font>
        <color rgb="FFFF0000"/>
      </font>
      <fill>
        <patternFill>
          <bgColor rgb="FFFFC000"/>
        </patternFill>
      </fill>
    </dxf>
    <dxf>
      <fill>
        <patternFill>
          <bgColor theme="0"/>
        </patternFill>
      </fill>
    </dxf>
    <dxf>
      <font>
        <color rgb="FFFF0000"/>
      </font>
      <fill>
        <patternFill>
          <bgColor rgb="FFFFC000"/>
        </patternFill>
      </fill>
    </dxf>
    <dxf>
      <font>
        <color theme="0" tint="-4.9989318521683403E-2"/>
      </font>
      <fill>
        <patternFill>
          <bgColor theme="0" tint="-4.9989318521683403E-2"/>
        </patternFill>
      </fill>
      <border>
        <top style="thin">
          <color theme="0" tint="-0.499984740745262"/>
        </top>
        <bottom style="thin">
          <color theme="0" tint="-0.499984740745262"/>
        </bottom>
        <vertical/>
        <horizontal/>
      </border>
    </dxf>
    <dxf>
      <font>
        <color theme="0" tint="-4.9989318521683403E-2"/>
      </font>
      <fill>
        <patternFill>
          <bgColor theme="0" tint="-4.9989318521683403E-2"/>
        </patternFill>
      </fill>
      <border>
        <top style="thin">
          <color theme="0" tint="-0.499984740745262"/>
        </top>
        <bottom style="thin">
          <color theme="0" tint="-0.499984740745262"/>
        </bottom>
      </border>
    </dxf>
    <dxf>
      <font>
        <color theme="0" tint="-4.9989318521683403E-2"/>
      </font>
      <fill>
        <patternFill patternType="solid">
          <bgColor theme="0" tint="-4.9989318521683403E-2"/>
        </patternFill>
      </fill>
      <border>
        <top style="thin">
          <color theme="0" tint="-0.499984740745262"/>
        </top>
        <bottom style="thin">
          <color theme="0" tint="-0.499984740745262"/>
        </bottom>
        <vertical/>
        <horizontal/>
      </border>
    </dxf>
    <dxf>
      <font>
        <color auto="1"/>
      </font>
      <fill>
        <patternFill patternType="solid">
          <bgColor theme="0"/>
        </patternFill>
      </fill>
    </dxf>
    <dxf>
      <font>
        <color auto="1"/>
      </font>
      <fill>
        <patternFill>
          <bgColor theme="0"/>
        </patternFill>
      </fill>
    </dxf>
    <dxf>
      <font>
        <color rgb="FFFF0000"/>
      </font>
      <fill>
        <patternFill>
          <fgColor auto="1"/>
          <bgColor rgb="FFFFC000"/>
        </patternFill>
      </fill>
    </dxf>
    <dxf>
      <font>
        <color rgb="FFFF0000"/>
      </font>
      <fill>
        <patternFill>
          <bgColor rgb="FFFFC000"/>
        </patternFill>
      </fill>
    </dxf>
    <dxf>
      <fill>
        <patternFill>
          <bgColor theme="0"/>
        </patternFill>
      </fill>
    </dxf>
    <dxf>
      <font>
        <color rgb="FFFF0000"/>
      </font>
      <fill>
        <patternFill>
          <bgColor rgb="FFFFC000"/>
        </patternFill>
      </fill>
    </dxf>
    <dxf>
      <font>
        <color theme="0" tint="-4.9989318521683403E-2"/>
      </font>
      <fill>
        <patternFill>
          <bgColor theme="0" tint="-4.9989318521683403E-2"/>
        </patternFill>
      </fill>
      <border>
        <top style="thin">
          <color theme="0" tint="-0.499984740745262"/>
        </top>
        <bottom style="thin">
          <color theme="0" tint="-0.499984740745262"/>
        </bottom>
        <vertical/>
        <horizontal/>
      </border>
    </dxf>
    <dxf>
      <font>
        <color theme="0" tint="-4.9989318521683403E-2"/>
      </font>
      <fill>
        <patternFill>
          <bgColor theme="0" tint="-4.9989318521683403E-2"/>
        </patternFill>
      </fill>
      <border>
        <top style="thin">
          <color theme="0" tint="-0.499984740745262"/>
        </top>
        <bottom style="thin">
          <color theme="0" tint="-0.499984740745262"/>
        </bottom>
      </border>
    </dxf>
    <dxf>
      <font>
        <color theme="0" tint="-4.9989318521683403E-2"/>
      </font>
      <fill>
        <patternFill patternType="solid">
          <bgColor theme="0" tint="-4.9989318521683403E-2"/>
        </patternFill>
      </fill>
      <border>
        <top style="thin">
          <color theme="0" tint="-0.499984740745262"/>
        </top>
        <bottom style="thin">
          <color theme="0" tint="-0.499984740745262"/>
        </bottom>
        <vertical/>
        <horizontal/>
      </border>
    </dxf>
    <dxf>
      <font>
        <color auto="1"/>
      </font>
      <fill>
        <patternFill patternType="solid">
          <bgColor theme="0"/>
        </patternFill>
      </fill>
    </dxf>
    <dxf>
      <font>
        <color auto="1"/>
      </font>
      <fill>
        <patternFill>
          <bgColor theme="0"/>
        </patternFill>
      </fill>
    </dxf>
    <dxf>
      <font>
        <color rgb="FFFF0000"/>
      </font>
      <fill>
        <patternFill>
          <fgColor auto="1"/>
          <bgColor rgb="FFFFC000"/>
        </patternFill>
      </fill>
    </dxf>
    <dxf>
      <font>
        <color rgb="FFFF0000"/>
      </font>
      <fill>
        <patternFill>
          <bgColor rgb="FFFFC000"/>
        </patternFill>
      </fill>
    </dxf>
    <dxf>
      <fill>
        <patternFill>
          <bgColor theme="0"/>
        </patternFill>
      </fill>
    </dxf>
    <dxf>
      <font>
        <color rgb="FFFF0000"/>
      </font>
      <fill>
        <patternFill>
          <bgColor rgb="FFFFC000"/>
        </patternFill>
      </fill>
    </dxf>
    <dxf>
      <font>
        <color theme="0" tint="-4.9989318521683403E-2"/>
      </font>
      <fill>
        <patternFill>
          <bgColor theme="0" tint="-4.9989318521683403E-2"/>
        </patternFill>
      </fill>
      <border>
        <top style="thin">
          <color theme="0" tint="-0.499984740745262"/>
        </top>
        <bottom style="thin">
          <color theme="0" tint="-0.499984740745262"/>
        </bottom>
        <vertical/>
        <horizontal/>
      </border>
    </dxf>
    <dxf>
      <font>
        <color theme="0" tint="-4.9989318521683403E-2"/>
      </font>
      <fill>
        <patternFill>
          <bgColor theme="0" tint="-4.9989318521683403E-2"/>
        </patternFill>
      </fill>
      <border>
        <top style="thin">
          <color theme="0" tint="-0.499984740745262"/>
        </top>
        <bottom style="thin">
          <color theme="0" tint="-0.499984740745262"/>
        </bottom>
      </border>
    </dxf>
    <dxf>
      <font>
        <color theme="0" tint="-4.9989318521683403E-2"/>
      </font>
      <fill>
        <patternFill patternType="solid">
          <bgColor theme="0" tint="-4.9989318521683403E-2"/>
        </patternFill>
      </fill>
      <border>
        <top style="thin">
          <color theme="0" tint="-0.499984740745262"/>
        </top>
        <bottom style="thin">
          <color theme="0" tint="-0.499984740745262"/>
        </bottom>
        <vertical/>
        <horizontal/>
      </border>
    </dxf>
    <dxf>
      <font>
        <color auto="1"/>
      </font>
      <fill>
        <patternFill patternType="solid">
          <bgColor theme="0"/>
        </patternFill>
      </fill>
    </dxf>
    <dxf>
      <font>
        <color auto="1"/>
      </font>
      <fill>
        <patternFill>
          <bgColor theme="0"/>
        </patternFill>
      </fill>
    </dxf>
    <dxf>
      <font>
        <color rgb="FFFF0000"/>
      </font>
      <fill>
        <patternFill>
          <fgColor auto="1"/>
          <bgColor rgb="FFFFC000"/>
        </patternFill>
      </fill>
    </dxf>
    <dxf>
      <font>
        <color rgb="FFFF0000"/>
      </font>
      <fill>
        <patternFill>
          <bgColor rgb="FFFFC000"/>
        </patternFill>
      </fill>
    </dxf>
    <dxf>
      <fill>
        <patternFill>
          <bgColor theme="0"/>
        </patternFill>
      </fill>
    </dxf>
    <dxf>
      <font>
        <color rgb="FFFF0000"/>
      </font>
      <fill>
        <patternFill>
          <bgColor rgb="FFFFC000"/>
        </patternFill>
      </fill>
    </dxf>
    <dxf>
      <font>
        <color theme="0" tint="-4.9989318521683403E-2"/>
      </font>
      <fill>
        <patternFill>
          <bgColor theme="0" tint="-4.9989318521683403E-2"/>
        </patternFill>
      </fill>
      <border>
        <top style="thin">
          <color theme="0" tint="-0.499984740745262"/>
        </top>
        <bottom style="thin">
          <color theme="0" tint="-0.499984740745262"/>
        </bottom>
        <vertical/>
        <horizontal/>
      </border>
    </dxf>
    <dxf>
      <font>
        <color theme="0" tint="-4.9989318521683403E-2"/>
      </font>
      <fill>
        <patternFill>
          <bgColor theme="0" tint="-4.9989318521683403E-2"/>
        </patternFill>
      </fill>
      <border>
        <top style="thin">
          <color theme="0" tint="-0.499984740745262"/>
        </top>
        <bottom style="thin">
          <color theme="0" tint="-0.499984740745262"/>
        </bottom>
      </border>
    </dxf>
    <dxf>
      <font>
        <color theme="0" tint="-4.9989318521683403E-2"/>
      </font>
      <fill>
        <patternFill patternType="solid">
          <bgColor theme="0" tint="-4.9989318521683403E-2"/>
        </patternFill>
      </fill>
      <border>
        <top style="thin">
          <color theme="0" tint="-0.499984740745262"/>
        </top>
        <bottom style="thin">
          <color theme="0" tint="-0.499984740745262"/>
        </bottom>
        <vertical/>
        <horizontal/>
      </border>
    </dxf>
    <dxf>
      <font>
        <color auto="1"/>
      </font>
      <fill>
        <patternFill patternType="solid">
          <bgColor theme="0"/>
        </patternFill>
      </fill>
    </dxf>
    <dxf>
      <font>
        <color auto="1"/>
      </font>
      <fill>
        <patternFill>
          <bgColor theme="0"/>
        </patternFill>
      </fill>
    </dxf>
    <dxf>
      <font>
        <color rgb="FFFF0000"/>
      </font>
      <fill>
        <patternFill>
          <fgColor auto="1"/>
          <bgColor rgb="FFFFC000"/>
        </patternFill>
      </fill>
    </dxf>
    <dxf>
      <font>
        <color rgb="FFFF0000"/>
      </font>
      <fill>
        <patternFill>
          <bgColor rgb="FFFFC000"/>
        </patternFill>
      </fill>
    </dxf>
    <dxf>
      <fill>
        <patternFill>
          <bgColor theme="0"/>
        </patternFill>
      </fill>
    </dxf>
    <dxf>
      <font>
        <color rgb="FFFF0000"/>
      </font>
      <fill>
        <patternFill>
          <bgColor rgb="FFFFC000"/>
        </patternFill>
      </fill>
    </dxf>
    <dxf>
      <font>
        <color theme="0" tint="-4.9989318521683403E-2"/>
      </font>
      <fill>
        <patternFill>
          <bgColor theme="0" tint="-4.9989318521683403E-2"/>
        </patternFill>
      </fill>
      <border>
        <top style="thin">
          <color theme="0" tint="-0.499984740745262"/>
        </top>
        <bottom style="thin">
          <color theme="0" tint="-0.499984740745262"/>
        </bottom>
        <vertical/>
        <horizontal/>
      </border>
    </dxf>
    <dxf>
      <font>
        <color theme="0" tint="-4.9989318521683403E-2"/>
      </font>
      <fill>
        <patternFill>
          <bgColor theme="0" tint="-4.9989318521683403E-2"/>
        </patternFill>
      </fill>
      <border>
        <top style="thin">
          <color theme="0" tint="-0.499984740745262"/>
        </top>
        <bottom style="thin">
          <color theme="0" tint="-0.499984740745262"/>
        </bottom>
      </border>
    </dxf>
    <dxf>
      <font>
        <color theme="0" tint="-4.9989318521683403E-2"/>
      </font>
      <fill>
        <patternFill patternType="solid">
          <bgColor theme="0" tint="-4.9989318521683403E-2"/>
        </patternFill>
      </fill>
      <border>
        <top style="thin">
          <color theme="0" tint="-0.499984740745262"/>
        </top>
        <bottom style="thin">
          <color theme="0" tint="-0.499984740745262"/>
        </bottom>
        <vertical/>
        <horizontal/>
      </border>
    </dxf>
    <dxf>
      <font>
        <color auto="1"/>
      </font>
      <fill>
        <patternFill patternType="solid">
          <bgColor theme="0"/>
        </patternFill>
      </fill>
    </dxf>
    <dxf>
      <font>
        <color auto="1"/>
      </font>
      <fill>
        <patternFill>
          <bgColor theme="0"/>
        </patternFill>
      </fill>
    </dxf>
    <dxf>
      <font>
        <color rgb="FFFF0000"/>
      </font>
      <fill>
        <patternFill>
          <fgColor auto="1"/>
          <bgColor rgb="FFFFC000"/>
        </patternFill>
      </fill>
    </dxf>
    <dxf>
      <font>
        <color rgb="FFFF0000"/>
      </font>
      <fill>
        <patternFill>
          <bgColor rgb="FFFFC000"/>
        </patternFill>
      </fill>
    </dxf>
    <dxf>
      <fill>
        <patternFill>
          <bgColor theme="0"/>
        </patternFill>
      </fill>
    </dxf>
    <dxf>
      <font>
        <color rgb="FFFF0000"/>
      </font>
      <fill>
        <patternFill>
          <bgColor rgb="FFFFC000"/>
        </patternFill>
      </fill>
    </dxf>
    <dxf>
      <font>
        <color theme="0" tint="-4.9989318521683403E-2"/>
      </font>
      <fill>
        <patternFill>
          <bgColor theme="0" tint="-4.9989318521683403E-2"/>
        </patternFill>
      </fill>
      <border>
        <top style="thin">
          <color theme="0" tint="-0.499984740745262"/>
        </top>
        <bottom style="thin">
          <color theme="0" tint="-0.499984740745262"/>
        </bottom>
        <vertical/>
        <horizontal/>
      </border>
    </dxf>
    <dxf>
      <font>
        <color theme="0" tint="-4.9989318521683403E-2"/>
      </font>
      <fill>
        <patternFill>
          <bgColor theme="0" tint="-4.9989318521683403E-2"/>
        </patternFill>
      </fill>
      <border>
        <top style="thin">
          <color theme="0" tint="-0.499984740745262"/>
        </top>
        <bottom style="thin">
          <color theme="0" tint="-0.499984740745262"/>
        </bottom>
      </border>
    </dxf>
    <dxf>
      <font>
        <color theme="0" tint="-4.9989318521683403E-2"/>
      </font>
      <fill>
        <patternFill patternType="solid">
          <bgColor theme="0" tint="-4.9989318521683403E-2"/>
        </patternFill>
      </fill>
      <border>
        <top style="thin">
          <color theme="0" tint="-0.499984740745262"/>
        </top>
        <bottom style="thin">
          <color theme="0" tint="-0.499984740745262"/>
        </bottom>
        <vertical/>
        <horizontal/>
      </border>
    </dxf>
    <dxf>
      <font>
        <color auto="1"/>
      </font>
      <fill>
        <patternFill patternType="solid">
          <bgColor theme="0"/>
        </patternFill>
      </fill>
    </dxf>
    <dxf>
      <font>
        <color auto="1"/>
      </font>
      <fill>
        <patternFill>
          <bgColor theme="0"/>
        </patternFill>
      </fill>
    </dxf>
    <dxf>
      <font>
        <color rgb="FFFF0000"/>
      </font>
      <fill>
        <patternFill>
          <fgColor auto="1"/>
          <bgColor rgb="FFFFC000"/>
        </patternFill>
      </fill>
    </dxf>
    <dxf>
      <font>
        <color rgb="FFFF0000"/>
      </font>
      <fill>
        <patternFill>
          <bgColor rgb="FFFFC000"/>
        </patternFill>
      </fill>
    </dxf>
    <dxf>
      <fill>
        <patternFill>
          <bgColor theme="0"/>
        </patternFill>
      </fill>
    </dxf>
    <dxf>
      <font>
        <color rgb="FFFF0000"/>
      </font>
      <fill>
        <patternFill>
          <bgColor rgb="FFFFC000"/>
        </patternFill>
      </fill>
    </dxf>
    <dxf>
      <font>
        <color theme="0" tint="-4.9989318521683403E-2"/>
      </font>
      <fill>
        <patternFill>
          <bgColor theme="0" tint="-4.9989318521683403E-2"/>
        </patternFill>
      </fill>
      <border>
        <top style="thin">
          <color theme="0" tint="-0.499984740745262"/>
        </top>
        <bottom style="thin">
          <color theme="0" tint="-0.499984740745262"/>
        </bottom>
        <vertical/>
        <horizontal/>
      </border>
    </dxf>
    <dxf>
      <font>
        <color theme="0" tint="-4.9989318521683403E-2"/>
      </font>
      <fill>
        <patternFill>
          <bgColor theme="0" tint="-4.9989318521683403E-2"/>
        </patternFill>
      </fill>
      <border>
        <top style="thin">
          <color theme="0" tint="-0.499984740745262"/>
        </top>
        <bottom style="thin">
          <color theme="0" tint="-0.499984740745262"/>
        </bottom>
      </border>
    </dxf>
    <dxf>
      <font>
        <color theme="0" tint="-4.9989318521683403E-2"/>
      </font>
      <fill>
        <patternFill patternType="solid">
          <bgColor theme="0" tint="-4.9989318521683403E-2"/>
        </patternFill>
      </fill>
      <border>
        <top style="thin">
          <color theme="0" tint="-0.499984740745262"/>
        </top>
        <bottom style="thin">
          <color theme="0" tint="-0.499984740745262"/>
        </bottom>
        <vertical/>
        <horizontal/>
      </border>
    </dxf>
    <dxf>
      <font>
        <color auto="1"/>
      </font>
      <fill>
        <patternFill patternType="solid">
          <bgColor theme="0"/>
        </patternFill>
      </fill>
    </dxf>
    <dxf>
      <font>
        <color auto="1"/>
      </font>
      <fill>
        <patternFill>
          <bgColor theme="0"/>
        </patternFill>
      </fill>
    </dxf>
    <dxf>
      <font>
        <color rgb="FFFF0000"/>
      </font>
      <fill>
        <patternFill>
          <fgColor auto="1"/>
          <bgColor rgb="FFFFC000"/>
        </patternFill>
      </fill>
    </dxf>
    <dxf>
      <font>
        <color rgb="FFFF0000"/>
      </font>
      <fill>
        <patternFill>
          <bgColor rgb="FFFFC000"/>
        </patternFill>
      </fill>
    </dxf>
    <dxf>
      <fill>
        <patternFill>
          <bgColor theme="0"/>
        </patternFill>
      </fill>
    </dxf>
    <dxf>
      <font>
        <color rgb="FFFF0000"/>
      </font>
      <fill>
        <patternFill>
          <bgColor rgb="FFFFC000"/>
        </patternFill>
      </fill>
    </dxf>
    <dxf>
      <font>
        <color theme="0" tint="-4.9989318521683403E-2"/>
      </font>
      <fill>
        <patternFill>
          <bgColor theme="0" tint="-4.9989318521683403E-2"/>
        </patternFill>
      </fill>
      <border>
        <top style="thin">
          <color theme="0" tint="-0.499984740745262"/>
        </top>
        <bottom style="thin">
          <color theme="0" tint="-0.499984740745262"/>
        </bottom>
        <vertical/>
        <horizontal/>
      </border>
    </dxf>
    <dxf>
      <font>
        <color theme="0" tint="-4.9989318521683403E-2"/>
      </font>
      <fill>
        <patternFill>
          <bgColor theme="0" tint="-4.9989318521683403E-2"/>
        </patternFill>
      </fill>
      <border>
        <top style="thin">
          <color theme="0" tint="-0.499984740745262"/>
        </top>
        <bottom style="thin">
          <color theme="0" tint="-0.499984740745262"/>
        </bottom>
      </border>
    </dxf>
    <dxf>
      <font>
        <color theme="0" tint="-4.9989318521683403E-2"/>
      </font>
      <fill>
        <patternFill patternType="solid">
          <bgColor theme="0" tint="-4.9989318521683403E-2"/>
        </patternFill>
      </fill>
      <border>
        <top style="thin">
          <color theme="0" tint="-0.499984740745262"/>
        </top>
        <bottom style="thin">
          <color theme="0" tint="-0.499984740745262"/>
        </bottom>
        <vertical/>
        <horizontal/>
      </border>
    </dxf>
    <dxf>
      <font>
        <color auto="1"/>
      </font>
      <fill>
        <patternFill patternType="solid">
          <bgColor theme="0"/>
        </patternFill>
      </fill>
    </dxf>
    <dxf>
      <font>
        <color auto="1"/>
      </font>
      <fill>
        <patternFill>
          <bgColor theme="0"/>
        </patternFill>
      </fill>
    </dxf>
    <dxf>
      <font>
        <color rgb="FFFF0000"/>
      </font>
      <fill>
        <patternFill>
          <fgColor auto="1"/>
          <bgColor rgb="FFFFC000"/>
        </patternFill>
      </fill>
    </dxf>
    <dxf>
      <font>
        <color rgb="FFFF0000"/>
      </font>
      <fill>
        <patternFill>
          <bgColor rgb="FFFFC000"/>
        </patternFill>
      </fill>
    </dxf>
    <dxf>
      <fill>
        <patternFill>
          <bgColor theme="0"/>
        </patternFill>
      </fill>
    </dxf>
    <dxf>
      <font>
        <color rgb="FFFF0000"/>
      </font>
      <fill>
        <patternFill>
          <bgColor rgb="FFFFC000"/>
        </patternFill>
      </fill>
    </dxf>
    <dxf>
      <font>
        <color theme="0" tint="-4.9989318521683403E-2"/>
      </font>
      <fill>
        <patternFill>
          <bgColor theme="0" tint="-4.9989318521683403E-2"/>
        </patternFill>
      </fill>
      <border>
        <top style="thin">
          <color theme="0" tint="-0.499984740745262"/>
        </top>
        <bottom style="thin">
          <color theme="0" tint="-0.499984740745262"/>
        </bottom>
        <vertical/>
        <horizontal/>
      </border>
    </dxf>
    <dxf>
      <font>
        <color theme="0" tint="-4.9989318521683403E-2"/>
      </font>
      <fill>
        <patternFill>
          <bgColor theme="0" tint="-4.9989318521683403E-2"/>
        </patternFill>
      </fill>
      <border>
        <top style="thin">
          <color theme="0" tint="-0.499984740745262"/>
        </top>
        <bottom style="thin">
          <color theme="0" tint="-0.499984740745262"/>
        </bottom>
      </border>
    </dxf>
    <dxf>
      <font>
        <color theme="0" tint="-4.9989318521683403E-2"/>
      </font>
      <fill>
        <patternFill patternType="solid">
          <bgColor theme="0" tint="-4.9989318521683403E-2"/>
        </patternFill>
      </fill>
      <border>
        <top style="thin">
          <color theme="0" tint="-0.499984740745262"/>
        </top>
        <bottom style="thin">
          <color theme="0" tint="-0.499984740745262"/>
        </bottom>
        <vertical/>
        <horizontal/>
      </border>
    </dxf>
    <dxf>
      <font>
        <color auto="1"/>
      </font>
      <fill>
        <patternFill patternType="solid">
          <bgColor theme="0"/>
        </patternFill>
      </fill>
    </dxf>
    <dxf>
      <font>
        <color auto="1"/>
      </font>
      <fill>
        <patternFill>
          <bgColor theme="0"/>
        </patternFill>
      </fill>
    </dxf>
    <dxf>
      <font>
        <color rgb="FFFF0000"/>
      </font>
      <fill>
        <patternFill>
          <fgColor auto="1"/>
          <bgColor rgb="FFFFC000"/>
        </patternFill>
      </fill>
    </dxf>
    <dxf>
      <font>
        <color rgb="FFFF0000"/>
      </font>
      <fill>
        <patternFill>
          <bgColor rgb="FFFFC000"/>
        </patternFill>
      </fill>
    </dxf>
    <dxf>
      <fill>
        <patternFill>
          <bgColor theme="0"/>
        </patternFill>
      </fill>
    </dxf>
    <dxf>
      <font>
        <color rgb="FFFF0000"/>
      </font>
      <fill>
        <patternFill>
          <bgColor rgb="FFFFC000"/>
        </patternFill>
      </fill>
    </dxf>
    <dxf>
      <font>
        <color theme="0" tint="-4.9989318521683403E-2"/>
      </font>
      <fill>
        <patternFill>
          <bgColor theme="0" tint="-4.9989318521683403E-2"/>
        </patternFill>
      </fill>
      <border>
        <top style="thin">
          <color theme="0" tint="-0.499984740745262"/>
        </top>
        <bottom style="thin">
          <color theme="0" tint="-0.499984740745262"/>
        </bottom>
        <vertical/>
        <horizontal/>
      </border>
    </dxf>
    <dxf>
      <font>
        <color theme="0" tint="-4.9989318521683403E-2"/>
      </font>
      <fill>
        <patternFill>
          <bgColor theme="0" tint="-4.9989318521683403E-2"/>
        </patternFill>
      </fill>
      <border>
        <top style="thin">
          <color theme="0" tint="-0.499984740745262"/>
        </top>
        <bottom style="thin">
          <color theme="0" tint="-0.499984740745262"/>
        </bottom>
      </border>
    </dxf>
    <dxf>
      <font>
        <color theme="0" tint="-4.9989318521683403E-2"/>
      </font>
      <fill>
        <patternFill patternType="solid">
          <bgColor theme="0" tint="-4.9989318521683403E-2"/>
        </patternFill>
      </fill>
      <border>
        <top style="thin">
          <color theme="0" tint="-0.499984740745262"/>
        </top>
        <bottom style="thin">
          <color theme="0" tint="-0.499984740745262"/>
        </bottom>
        <vertical/>
        <horizontal/>
      </border>
    </dxf>
    <dxf>
      <font>
        <color auto="1"/>
      </font>
      <fill>
        <patternFill patternType="solid">
          <bgColor theme="0"/>
        </patternFill>
      </fill>
    </dxf>
    <dxf>
      <font>
        <color auto="1"/>
      </font>
      <fill>
        <patternFill>
          <bgColor theme="0"/>
        </patternFill>
      </fill>
    </dxf>
    <dxf>
      <font>
        <color rgb="FFFF0000"/>
      </font>
      <fill>
        <patternFill>
          <fgColor auto="1"/>
          <bgColor rgb="FFFFC000"/>
        </patternFill>
      </fill>
    </dxf>
    <dxf>
      <font>
        <color rgb="FFFF0000"/>
      </font>
      <fill>
        <patternFill>
          <bgColor rgb="FFFFC000"/>
        </patternFill>
      </fill>
    </dxf>
    <dxf>
      <fill>
        <patternFill>
          <bgColor theme="0"/>
        </patternFill>
      </fill>
    </dxf>
    <dxf>
      <font>
        <color rgb="FFFF0000"/>
      </font>
      <fill>
        <patternFill>
          <bgColor rgb="FFFFC000"/>
        </patternFill>
      </fill>
    </dxf>
    <dxf>
      <font>
        <color theme="0" tint="-4.9989318521683403E-2"/>
      </font>
      <fill>
        <patternFill>
          <bgColor theme="0" tint="-4.9989318521683403E-2"/>
        </patternFill>
      </fill>
      <border>
        <top style="thin">
          <color theme="0" tint="-0.499984740745262"/>
        </top>
        <bottom style="thin">
          <color theme="0" tint="-0.499984740745262"/>
        </bottom>
        <vertical/>
        <horizontal/>
      </border>
    </dxf>
    <dxf>
      <font>
        <color theme="0" tint="-4.9989318521683403E-2"/>
      </font>
      <fill>
        <patternFill>
          <bgColor theme="0" tint="-4.9989318521683403E-2"/>
        </patternFill>
      </fill>
      <border>
        <top style="thin">
          <color theme="0" tint="-0.499984740745262"/>
        </top>
        <bottom style="thin">
          <color theme="0" tint="-0.499984740745262"/>
        </bottom>
      </border>
    </dxf>
    <dxf>
      <font>
        <color theme="0" tint="-4.9989318521683403E-2"/>
      </font>
      <fill>
        <patternFill patternType="solid">
          <bgColor theme="0" tint="-4.9989318521683403E-2"/>
        </patternFill>
      </fill>
      <border>
        <top style="thin">
          <color theme="0" tint="-0.499984740745262"/>
        </top>
        <bottom style="thin">
          <color theme="0" tint="-0.499984740745262"/>
        </bottom>
        <vertical/>
        <horizontal/>
      </border>
    </dxf>
    <dxf>
      <font>
        <color auto="1"/>
      </font>
      <fill>
        <patternFill patternType="solid">
          <bgColor theme="0"/>
        </patternFill>
      </fill>
    </dxf>
    <dxf>
      <font>
        <color auto="1"/>
      </font>
      <fill>
        <patternFill>
          <bgColor theme="0"/>
        </patternFill>
      </fill>
    </dxf>
    <dxf>
      <font>
        <color rgb="FFFF0000"/>
      </font>
      <fill>
        <patternFill>
          <fgColor auto="1"/>
          <bgColor rgb="FFFFC000"/>
        </patternFill>
      </fill>
    </dxf>
    <dxf>
      <font>
        <color rgb="FFFF0000"/>
      </font>
      <fill>
        <patternFill>
          <bgColor rgb="FFFFC000"/>
        </patternFill>
      </fill>
    </dxf>
    <dxf>
      <fill>
        <patternFill>
          <bgColor theme="0"/>
        </patternFill>
      </fill>
    </dxf>
    <dxf>
      <font>
        <color rgb="FFFF0000"/>
      </font>
      <fill>
        <patternFill>
          <bgColor rgb="FFFFC000"/>
        </patternFill>
      </fill>
    </dxf>
    <dxf>
      <font>
        <color theme="0" tint="-4.9989318521683403E-2"/>
      </font>
      <fill>
        <patternFill>
          <bgColor theme="0" tint="-4.9989318521683403E-2"/>
        </patternFill>
      </fill>
      <border>
        <top style="thin">
          <color theme="0" tint="-0.499984740745262"/>
        </top>
        <bottom style="thin">
          <color theme="0" tint="-0.499984740745262"/>
        </bottom>
        <vertical/>
        <horizontal/>
      </border>
    </dxf>
    <dxf>
      <font>
        <color theme="0" tint="-4.9989318521683403E-2"/>
      </font>
      <fill>
        <patternFill>
          <bgColor theme="0" tint="-4.9989318521683403E-2"/>
        </patternFill>
      </fill>
      <border>
        <top style="thin">
          <color theme="0" tint="-0.499984740745262"/>
        </top>
        <bottom style="thin">
          <color theme="0" tint="-0.499984740745262"/>
        </bottom>
      </border>
    </dxf>
    <dxf>
      <font>
        <color theme="0" tint="-4.9989318521683403E-2"/>
      </font>
      <fill>
        <patternFill patternType="solid">
          <bgColor theme="0" tint="-4.9989318521683403E-2"/>
        </patternFill>
      </fill>
      <border>
        <top style="thin">
          <color theme="0" tint="-0.499984740745262"/>
        </top>
        <bottom style="thin">
          <color theme="0" tint="-0.499984740745262"/>
        </bottom>
        <vertical/>
        <horizontal/>
      </border>
    </dxf>
    <dxf>
      <font>
        <color auto="1"/>
      </font>
      <fill>
        <patternFill patternType="solid">
          <bgColor theme="0"/>
        </patternFill>
      </fill>
    </dxf>
    <dxf>
      <font>
        <color auto="1"/>
      </font>
      <fill>
        <patternFill>
          <bgColor theme="0"/>
        </patternFill>
      </fill>
    </dxf>
    <dxf>
      <font>
        <color rgb="FFFF0000"/>
      </font>
      <fill>
        <patternFill>
          <fgColor auto="1"/>
          <bgColor rgb="FFFFC000"/>
        </patternFill>
      </fill>
    </dxf>
    <dxf>
      <font>
        <color rgb="FFFF0000"/>
      </font>
      <fill>
        <patternFill>
          <bgColor rgb="FFFFC000"/>
        </patternFill>
      </fill>
    </dxf>
    <dxf>
      <fill>
        <patternFill>
          <bgColor theme="0"/>
        </patternFill>
      </fill>
    </dxf>
    <dxf>
      <font>
        <color rgb="FFFF0000"/>
      </font>
      <fill>
        <patternFill>
          <bgColor rgb="FFFFC000"/>
        </patternFill>
      </fill>
    </dxf>
    <dxf>
      <font>
        <color theme="0" tint="-4.9989318521683403E-2"/>
      </font>
      <fill>
        <patternFill>
          <bgColor theme="0" tint="-4.9989318521683403E-2"/>
        </patternFill>
      </fill>
      <border>
        <top style="thin">
          <color theme="0" tint="-0.499984740745262"/>
        </top>
        <bottom style="thin">
          <color theme="0" tint="-0.499984740745262"/>
        </bottom>
        <vertical/>
        <horizontal/>
      </border>
    </dxf>
    <dxf>
      <font>
        <color theme="0" tint="-4.9989318521683403E-2"/>
      </font>
      <fill>
        <patternFill>
          <bgColor theme="0" tint="-4.9989318521683403E-2"/>
        </patternFill>
      </fill>
      <border>
        <top style="thin">
          <color theme="0" tint="-0.499984740745262"/>
        </top>
        <bottom style="thin">
          <color theme="0" tint="-0.499984740745262"/>
        </bottom>
      </border>
    </dxf>
    <dxf>
      <font>
        <color theme="0" tint="-4.9989318521683403E-2"/>
      </font>
      <fill>
        <patternFill patternType="solid">
          <bgColor theme="0" tint="-4.9989318521683403E-2"/>
        </patternFill>
      </fill>
      <border>
        <top style="thin">
          <color theme="0" tint="-0.499984740745262"/>
        </top>
        <bottom style="thin">
          <color theme="0" tint="-0.499984740745262"/>
        </bottom>
        <vertical/>
        <horizontal/>
      </border>
    </dxf>
    <dxf>
      <font>
        <color auto="1"/>
      </font>
      <fill>
        <patternFill patternType="solid">
          <bgColor theme="0"/>
        </patternFill>
      </fill>
    </dxf>
    <dxf>
      <fill>
        <patternFill>
          <bgColor theme="0"/>
        </patternFill>
      </fill>
    </dxf>
    <dxf>
      <font>
        <color theme="0"/>
      </font>
      <fill>
        <patternFill>
          <bgColor rgb="FF92D050"/>
        </patternFill>
      </fill>
    </dxf>
    <dxf>
      <font>
        <color theme="0"/>
      </font>
      <fill>
        <patternFill>
          <bgColor rgb="FFFF0000"/>
        </patternFill>
      </fill>
    </dxf>
    <dxf>
      <fill>
        <patternFill>
          <bgColor theme="0"/>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s>
  <tableStyles count="0" defaultTableStyle="TableStyleMedium9" defaultPivotStyle="PivotStyleMedium7"/>
  <colors>
    <mruColors>
      <color rgb="FFFFFFCC"/>
      <color rgb="FFFFFF99"/>
      <color rgb="FFCCFFCC"/>
      <color rgb="FFEEFFDD"/>
      <color rgb="FFFFFFFF"/>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jp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20</xdr:col>
      <xdr:colOff>0</xdr:colOff>
      <xdr:row>6</xdr:row>
      <xdr:rowOff>0</xdr:rowOff>
    </xdr:from>
    <xdr:to>
      <xdr:col>16384</xdr:col>
      <xdr:colOff>304800</xdr:colOff>
      <xdr:row>6</xdr:row>
      <xdr:rowOff>304800</xdr:rowOff>
    </xdr:to>
    <xdr:sp macro="" textlink="">
      <xdr:nvSpPr>
        <xdr:cNvPr id="2" name="AutoShape 1">
          <a:extLst>
            <a:ext uri="{FF2B5EF4-FFF2-40B4-BE49-F238E27FC236}">
              <a16:creationId xmlns:a16="http://schemas.microsoft.com/office/drawing/2014/main" id="{150E7BF0-32F9-442C-95B9-D3183440FB6A}"/>
            </a:ext>
          </a:extLst>
        </xdr:cNvPr>
        <xdr:cNvSpPr>
          <a:spLocks noChangeAspect="1" noChangeArrowheads="1"/>
        </xdr:cNvSpPr>
      </xdr:nvSpPr>
      <xdr:spPr bwMode="auto">
        <a:xfrm>
          <a:off x="7696200" y="1800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20</xdr:col>
      <xdr:colOff>0</xdr:colOff>
      <xdr:row>6</xdr:row>
      <xdr:rowOff>0</xdr:rowOff>
    </xdr:from>
    <xdr:to>
      <xdr:col>16384</xdr:col>
      <xdr:colOff>304800</xdr:colOff>
      <xdr:row>6</xdr:row>
      <xdr:rowOff>304800</xdr:rowOff>
    </xdr:to>
    <xdr:sp macro="" textlink="">
      <xdr:nvSpPr>
        <xdr:cNvPr id="3" name="AutoShape 2">
          <a:extLst>
            <a:ext uri="{FF2B5EF4-FFF2-40B4-BE49-F238E27FC236}">
              <a16:creationId xmlns:a16="http://schemas.microsoft.com/office/drawing/2014/main" id="{0F85413C-DB85-4DE3-830B-7A26EB5690D6}"/>
            </a:ext>
          </a:extLst>
        </xdr:cNvPr>
        <xdr:cNvSpPr>
          <a:spLocks noChangeAspect="1" noChangeArrowheads="1"/>
        </xdr:cNvSpPr>
      </xdr:nvSpPr>
      <xdr:spPr bwMode="auto">
        <a:xfrm>
          <a:off x="7696200" y="1800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20</xdr:col>
      <xdr:colOff>0</xdr:colOff>
      <xdr:row>6</xdr:row>
      <xdr:rowOff>0</xdr:rowOff>
    </xdr:from>
    <xdr:to>
      <xdr:col>16384</xdr:col>
      <xdr:colOff>304800</xdr:colOff>
      <xdr:row>6</xdr:row>
      <xdr:rowOff>304800</xdr:rowOff>
    </xdr:to>
    <xdr:sp macro="" textlink="">
      <xdr:nvSpPr>
        <xdr:cNvPr id="4" name="AutoShape 3">
          <a:extLst>
            <a:ext uri="{FF2B5EF4-FFF2-40B4-BE49-F238E27FC236}">
              <a16:creationId xmlns:a16="http://schemas.microsoft.com/office/drawing/2014/main" id="{F306F7C3-6D2C-46FC-BA6C-ED8386234E05}"/>
            </a:ext>
          </a:extLst>
        </xdr:cNvPr>
        <xdr:cNvSpPr>
          <a:spLocks noChangeAspect="1" noChangeArrowheads="1"/>
        </xdr:cNvSpPr>
      </xdr:nvSpPr>
      <xdr:spPr bwMode="auto">
        <a:xfrm>
          <a:off x="7696200" y="18002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6</xdr:col>
      <xdr:colOff>980475</xdr:colOff>
      <xdr:row>1</xdr:row>
      <xdr:rowOff>104224</xdr:rowOff>
    </xdr:from>
    <xdr:to>
      <xdr:col>7</xdr:col>
      <xdr:colOff>1095375</xdr:colOff>
      <xdr:row>1</xdr:row>
      <xdr:rowOff>571500</xdr:rowOff>
    </xdr:to>
    <xdr:pic>
      <xdr:nvPicPr>
        <xdr:cNvPr id="11" name="Picture 10">
          <a:extLst>
            <a:ext uri="{FF2B5EF4-FFF2-40B4-BE49-F238E27FC236}">
              <a16:creationId xmlns:a16="http://schemas.microsoft.com/office/drawing/2014/main" id="{B51D6E9B-2BF3-4D8B-9E5F-9EBDC274733D}"/>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29864" b="33032"/>
        <a:stretch/>
      </xdr:blipFill>
      <xdr:spPr bwMode="auto">
        <a:xfrm>
          <a:off x="6123975" y="313774"/>
          <a:ext cx="1296000" cy="4672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209550</xdr:colOff>
      <xdr:row>1</xdr:row>
      <xdr:rowOff>161925</xdr:rowOff>
    </xdr:from>
    <xdr:to>
      <xdr:col>2</xdr:col>
      <xdr:colOff>981675</xdr:colOff>
      <xdr:row>1</xdr:row>
      <xdr:rowOff>563523</xdr:rowOff>
    </xdr:to>
    <xdr:pic>
      <xdr:nvPicPr>
        <xdr:cNvPr id="12" name="Grafik 1">
          <a:extLst>
            <a:ext uri="{FF2B5EF4-FFF2-40B4-BE49-F238E27FC236}">
              <a16:creationId xmlns:a16="http://schemas.microsoft.com/office/drawing/2014/main" id="{EADBEAA8-BC18-42DB-B130-6AF88A108BB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09550" y="371475"/>
          <a:ext cx="1296000" cy="401598"/>
        </a:xfrm>
        <a:prstGeom prst="rect">
          <a:avLst/>
        </a:prstGeom>
      </xdr:spPr>
    </xdr:pic>
    <xdr:clientData/>
  </xdr:twoCellAnchor>
  <xdr:twoCellAnchor editAs="oneCell">
    <xdr:from>
      <xdr:col>4</xdr:col>
      <xdr:colOff>199425</xdr:colOff>
      <xdr:row>1</xdr:row>
      <xdr:rowOff>152400</xdr:rowOff>
    </xdr:from>
    <xdr:to>
      <xdr:col>5</xdr:col>
      <xdr:colOff>314325</xdr:colOff>
      <xdr:row>1</xdr:row>
      <xdr:rowOff>516588</xdr:rowOff>
    </xdr:to>
    <xdr:pic>
      <xdr:nvPicPr>
        <xdr:cNvPr id="13" name="Grafik 10">
          <a:extLst>
            <a:ext uri="{FF2B5EF4-FFF2-40B4-BE49-F238E27FC236}">
              <a16:creationId xmlns:a16="http://schemas.microsoft.com/office/drawing/2014/main" id="{985281D3-8956-4329-8A36-05591EFE5F37}"/>
            </a:ext>
          </a:extLst>
        </xdr:cNvPr>
        <xdr:cNvPicPr>
          <a:picLocks noChangeAspect="1"/>
        </xdr:cNvPicPr>
      </xdr:nvPicPr>
      <xdr:blipFill>
        <a:blip xmlns:r="http://schemas.openxmlformats.org/officeDocument/2006/relationships" r:embed="rId3"/>
        <a:stretch>
          <a:fillRect/>
        </a:stretch>
      </xdr:blipFill>
      <xdr:spPr>
        <a:xfrm>
          <a:off x="3056925" y="361950"/>
          <a:ext cx="1296000" cy="36418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19</xdr:col>
      <xdr:colOff>0</xdr:colOff>
      <xdr:row>6</xdr:row>
      <xdr:rowOff>0</xdr:rowOff>
    </xdr:from>
    <xdr:to>
      <xdr:col>16384</xdr:col>
      <xdr:colOff>304800</xdr:colOff>
      <xdr:row>7</xdr:row>
      <xdr:rowOff>38100</xdr:rowOff>
    </xdr:to>
    <xdr:sp macro="" textlink="">
      <xdr:nvSpPr>
        <xdr:cNvPr id="1025" name="AutoShape 1">
          <a:extLst>
            <a:ext uri="{FF2B5EF4-FFF2-40B4-BE49-F238E27FC236}">
              <a16:creationId xmlns:a16="http://schemas.microsoft.com/office/drawing/2014/main" id="{898B2ED8-1559-4E75-9B48-2CA578FC8CA0}"/>
            </a:ext>
          </a:extLst>
        </xdr:cNvPr>
        <xdr:cNvSpPr>
          <a:spLocks noChangeAspect="1" noChangeArrowheads="1"/>
        </xdr:cNvSpPr>
      </xdr:nvSpPr>
      <xdr:spPr bwMode="auto">
        <a:xfrm>
          <a:off x="12230100" y="1866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U80859856\AppData\Local\rubicon\Acta%20Nova%20Client\Data\488513957\(488513957)%202025%20CalcuStreetLight.xlsx" TargetMode="External"/><Relationship Id="rId1" Type="http://schemas.openxmlformats.org/officeDocument/2006/relationships/externalLinkPath" Target="file:///C:\Users\U80859856\AppData\Local\rubicon\Acta%20Nova%20Client\Data\488513957\(488513957)%202025%20CalcuStreetLigh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fo"/>
      <sheetName val="A"/>
      <sheetName val="B"/>
      <sheetName val="C-1"/>
      <sheetName val="C-2"/>
      <sheetName val="C-3"/>
      <sheetName val="C-4"/>
      <sheetName val="C-5"/>
      <sheetName val="C-6"/>
      <sheetName val="C-7"/>
      <sheetName val="C-8"/>
      <sheetName val="C-9"/>
      <sheetName val="C-10"/>
      <sheetName val="_Drops"/>
      <sheetName val="_Trad"/>
      <sheetName val="_Loc"/>
      <sheetName val="strass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row r="1">
          <cell r="B1" t="str">
            <v>Sprache</v>
          </cell>
          <cell r="C1" t="str">
            <v>Langue</v>
          </cell>
          <cell r="D1" t="str">
            <v>Lingua</v>
          </cell>
        </row>
        <row r="2">
          <cell r="B2" t="str">
            <v>Energienachweis für Strassenbeleuchtung</v>
          </cell>
          <cell r="C2" t="str">
            <v>Certificat énergétique pour l'éclairage publique</v>
          </cell>
          <cell r="D2" t="str">
            <v>Certificato energetico per l'illuminazione stradale</v>
          </cell>
        </row>
        <row r="3">
          <cell r="B3" t="str">
            <v>Allgemeine Angaben</v>
          </cell>
          <cell r="C3" t="str">
            <v>Données générales du projet</v>
          </cell>
          <cell r="D3" t="str">
            <v>Dati generali del progetto</v>
          </cell>
        </row>
        <row r="4">
          <cell r="B4" t="str">
            <v>Projektname</v>
          </cell>
          <cell r="C4" t="str">
            <v>Nom de projet</v>
          </cell>
          <cell r="D4" t="str">
            <v>Nome del progetto</v>
          </cell>
        </row>
        <row r="5">
          <cell r="B5" t="str">
            <v>Gemeinde</v>
          </cell>
          <cell r="C5" t="str">
            <v>Commune</v>
          </cell>
          <cell r="D5" t="str">
            <v>Commune</v>
          </cell>
        </row>
        <row r="6">
          <cell r="B6" t="str">
            <v>Formular v1.21</v>
          </cell>
          <cell r="C6" t="str">
            <v>Formulaire v1.21</v>
          </cell>
          <cell r="D6" t="str">
            <v>Modulo v1.21</v>
          </cell>
        </row>
        <row r="8">
          <cell r="B8" t="str">
            <v>Zusammenfassung</v>
          </cell>
          <cell r="C8" t="str">
            <v>Résumé</v>
          </cell>
          <cell r="D8" t="str">
            <v>Sommario</v>
          </cell>
        </row>
        <row r="9">
          <cell r="B9" t="str">
            <v>Alte Anlage</v>
          </cell>
          <cell r="C9" t="str">
            <v>Ancienne installation</v>
          </cell>
          <cell r="D9" t="str">
            <v>Installazione esistente</v>
          </cell>
        </row>
        <row r="10">
          <cell r="B10" t="str">
            <v>Neue Anlage</v>
          </cell>
          <cell r="C10" t="str">
            <v>Nouvelle installation</v>
          </cell>
          <cell r="D10" t="str">
            <v>Nuova installazione</v>
          </cell>
        </row>
        <row r="11">
          <cell r="B11" t="str">
            <v>Sanierung</v>
          </cell>
          <cell r="C11" t="str">
            <v>Assainissement</v>
          </cell>
          <cell r="D11" t="str">
            <v xml:space="preserve">Rinnovamento </v>
          </cell>
        </row>
        <row r="12">
          <cell r="B12" t="str">
            <v>Betriebsoptimierung</v>
          </cell>
          <cell r="C12" t="str">
            <v>Optimisation de l’exploitation</v>
          </cell>
          <cell r="D12" t="str">
            <v>Ottimizzazione dell’esercizio</v>
          </cell>
        </row>
        <row r="13">
          <cell r="B13" t="str">
            <v>Elektrizitätsbedarf (kWh/a)</v>
          </cell>
          <cell r="C13" t="str">
            <v xml:space="preserve">Besoin ou demande en électricité (kWh/a)	</v>
          </cell>
          <cell r="D13" t="str">
            <v>Fabbisogno di elettricità (kWh/a)</v>
          </cell>
        </row>
        <row r="14">
          <cell r="B14" t="str">
            <v>Einsparungen über Lebensdauer von 25 a, inkl. 0.75 Faktor (kWh)</v>
          </cell>
          <cell r="C14" t="str">
            <v>Calcul des économies sur la durée de vie de 25 a, y. c. facteur 0.75 (kWh)</v>
          </cell>
          <cell r="D14" t="str">
            <v>Calcolo del risparmio per la durata di 25 a, incluso il fattore 0.75 (kWh)</v>
          </cell>
        </row>
        <row r="15">
          <cell r="B15" t="str">
            <v>Einsparungen über Wirkungsdauer von 8 a, inkl. 0.75 Faktor (kWh)</v>
          </cell>
          <cell r="C15" t="str">
            <v>Calcul des économies sur la durée d'impact de 8 a, y. c. facteur 0.75 (kWh)</v>
          </cell>
          <cell r="D15" t="str">
            <v>Calcolo del risparmio per la durata di 8 a, incluso il fattore 0.75 (kWh)</v>
          </cell>
        </row>
        <row r="16">
          <cell r="B16" t="str">
            <v>Anforderungen erfüllt</v>
          </cell>
          <cell r="C16" t="str">
            <v>Exigences remplies</v>
          </cell>
          <cell r="D16" t="str">
            <v>Requisiti soddisfatti</v>
          </cell>
        </row>
        <row r="18">
          <cell r="B18" t="str">
            <v>Elektrizitätsbedarf</v>
          </cell>
          <cell r="C18" t="str">
            <v>Demande en électricité</v>
          </cell>
          <cell r="D18" t="str">
            <v>Fabbisogno di elettricità</v>
          </cell>
        </row>
        <row r="19">
          <cell r="B19" t="str">
            <v>Abschnitt</v>
          </cell>
          <cell r="C19" t="str">
            <v>Section</v>
          </cell>
          <cell r="D19" t="str">
            <v>Sezione</v>
          </cell>
        </row>
        <row r="20">
          <cell r="B20" t="str">
            <v>Klasse</v>
          </cell>
          <cell r="C20" t="str">
            <v>Classe</v>
          </cell>
          <cell r="D20" t="str">
            <v>Classe</v>
          </cell>
        </row>
        <row r="21">
          <cell r="B21" t="str">
            <v>Länge</v>
          </cell>
          <cell r="C21" t="str">
            <v>Longueur</v>
          </cell>
          <cell r="D21" t="str">
            <v>Lunghezza</v>
          </cell>
        </row>
        <row r="22">
          <cell r="B22" t="str">
            <v>Elektrizitäts-bedarf</v>
          </cell>
          <cell r="C22" t="str">
            <v>Besoin ou demande en électricité</v>
          </cell>
          <cell r="D22" t="str">
            <v>Fabbisogno di elettricità</v>
          </cell>
        </row>
        <row r="23">
          <cell r="B23" t="str">
            <v>Vollaststunden</v>
          </cell>
          <cell r="C23" t="str">
            <v>Heures à pleine charge</v>
          </cell>
          <cell r="D23" t="str">
            <v>Ore a pieno carico</v>
          </cell>
        </row>
        <row r="24">
          <cell r="B24" t="str">
            <v>Installierte Leistung</v>
          </cell>
          <cell r="C24" t="str">
            <v>Puissance installée</v>
          </cell>
          <cell r="D24" t="str">
            <v>Potenza installata</v>
          </cell>
        </row>
        <row r="26">
          <cell r="B26" t="str">
            <v>Energiebilanz</v>
          </cell>
          <cell r="C26" t="str">
            <v>Bilan énergétique</v>
          </cell>
          <cell r="D26" t="str">
            <v>Bilancio energetico</v>
          </cell>
        </row>
        <row r="27">
          <cell r="B27" t="str">
            <v>Projektwert</v>
          </cell>
          <cell r="C27" t="str">
            <v>Valeur du projet</v>
          </cell>
          <cell r="D27" t="str">
            <v>Valore di progetto</v>
          </cell>
        </row>
        <row r="28">
          <cell r="B28" t="str">
            <v>Grenzwert</v>
          </cell>
          <cell r="C28" t="str">
            <v>Valeur limite</v>
          </cell>
          <cell r="D28" t="str">
            <v>Valore limite</v>
          </cell>
        </row>
        <row r="29">
          <cell r="B29" t="str">
            <v>Bestandswert</v>
          </cell>
          <cell r="C29" t="str">
            <v>Valeur de l'état</v>
          </cell>
          <cell r="D29" t="str">
            <v>Valore attuale</v>
          </cell>
        </row>
        <row r="30">
          <cell r="B30" t="str">
            <v>Gesamt</v>
          </cell>
          <cell r="C30" t="str">
            <v>Total</v>
          </cell>
          <cell r="D30" t="str">
            <v>Totale</v>
          </cell>
        </row>
        <row r="50">
          <cell r="B50" t="str">
            <v>Leuchten</v>
          </cell>
          <cell r="C50" t="str">
            <v>Luminaires</v>
          </cell>
          <cell r="D50" t="str">
            <v>Apparecchi di illuminazione</v>
          </cell>
        </row>
        <row r="51">
          <cell r="B51" t="str">
            <v>Achtung: Die gelben Zellen (Pflichtfelder) in dieser Leuchtenliste bilden die Grundlage für die Leuchtenauswahl in den Strassendatenblättern C-1 bis C-10. Die Liste muss in der Reihenfolge ab der ersten Zeile ausgefüllt werden. Nachträgliche Änderungen werden nicht übernommen. Bereits ausgefüllte Strassendatenblätter müssen von Hand nachgeführt werden.</v>
          </cell>
          <cell r="C51" t="str">
            <v>Attention : les cellules jaunes (champs obligatoires) de cette liste de luminaires constituent la base de la sélection des luminaires dans les fiches techniques des locaux C-1 à C-10. La liste doit être rempli dans l'ordre depuis la première ligne. Les modifications ultérieures ne sont pas prises en compte. Les fiches techniques des locaux déjà remplies doivent être mises à jour manuellement.</v>
          </cell>
          <cell r="D51" t="str">
            <v>Attenzione: le celle gialle (campi obbligatori) di questo elenco di apparecchi costituiscono la base per la selezione degli apparecchi nelle schede tecniche delle sale da C-1 a C-10. L'elenco deve essere compilato in ordine a partire dalla prima riga. Le modifiche successive non vengono prese in considerazione. Le schede tecniche dei locali già compilate devono essere aggiornate manualmente.</v>
          </cell>
        </row>
        <row r="52">
          <cell r="B52" t="str">
            <v>Leuchtenliste</v>
          </cell>
          <cell r="C52" t="str">
            <v>Liste des luminaires</v>
          </cell>
          <cell r="D52" t="str">
            <v>Lista degli apparecchi</v>
          </cell>
        </row>
        <row r="53">
          <cell r="B53" t="str">
            <v>Nr.</v>
          </cell>
          <cell r="C53" t="str">
            <v>N°</v>
          </cell>
          <cell r="D53" t="str">
            <v>No.</v>
          </cell>
        </row>
        <row r="54">
          <cell r="B54" t="str">
            <v>Name</v>
          </cell>
          <cell r="C54" t="str">
            <v>Modèle</v>
          </cell>
          <cell r="D54" t="str">
            <v>Modello</v>
          </cell>
        </row>
        <row r="55">
          <cell r="B55" t="str">
            <v>System-
leistung</v>
          </cell>
          <cell r="C55" t="str">
            <v>Puissance nominale</v>
          </cell>
          <cell r="D55" t="str">
            <v>Potenza nominale</v>
          </cell>
        </row>
        <row r="56">
          <cell r="B56" t="str">
            <v xml:space="preserve">Standby-
leistung </v>
          </cell>
          <cell r="C56" t="str">
            <v>Puissance en mode veille</v>
          </cell>
          <cell r="D56" t="str">
            <v>Potenza Stand-by</v>
          </cell>
        </row>
        <row r="57">
          <cell r="B57" t="str">
            <v xml:space="preserve">Gesamt-
lichtstrom </v>
          </cell>
          <cell r="C57" t="str">
            <v>Flux lumineux</v>
          </cell>
          <cell r="D57" t="str">
            <v>Intensità luminosa</v>
          </cell>
        </row>
        <row r="58">
          <cell r="B58" t="str">
            <v>Anzahl</v>
          </cell>
          <cell r="C58" t="str">
            <v>Nombre</v>
          </cell>
          <cell r="D58" t="str">
            <v>Numero</v>
          </cell>
        </row>
        <row r="59">
          <cell r="B59" t="str">
            <v>Gesamt</v>
          </cell>
          <cell r="C59" t="str">
            <v>Total</v>
          </cell>
          <cell r="D59" t="str">
            <v>Totale</v>
          </cell>
        </row>
        <row r="60">
          <cell r="B60" t="str">
            <v>Leuchtenkategorie</v>
          </cell>
          <cell r="C60" t="str">
            <v>Catégorie de luminaires</v>
          </cell>
          <cell r="D60" t="str">
            <v>Categoria degli apparecchi</v>
          </cell>
        </row>
        <row r="61">
          <cell r="B61" t="str">
            <v>Hersteller</v>
          </cell>
          <cell r="C61" t="str">
            <v>Marque</v>
          </cell>
          <cell r="D61" t="str">
            <v>Fabbricante</v>
          </cell>
        </row>
        <row r="70">
          <cell r="B70" t="str">
            <v>Strassenabschnitt</v>
          </cell>
          <cell r="C70" t="str">
            <v>Section de route</v>
          </cell>
          <cell r="D70" t="str">
            <v>Sezione stradale</v>
          </cell>
        </row>
        <row r="71">
          <cell r="B71" t="str">
            <v>Generell</v>
          </cell>
          <cell r="C71" t="str">
            <v>Général</v>
          </cell>
          <cell r="D71" t="str">
            <v>Generale</v>
          </cell>
        </row>
        <row r="72">
          <cell r="B72" t="str">
            <v>Name</v>
          </cell>
          <cell r="C72" t="str">
            <v>Nom</v>
          </cell>
          <cell r="D72" t="str">
            <v>Nome</v>
          </cell>
        </row>
        <row r="73">
          <cell r="B73" t="str">
            <v>Beschreibung</v>
          </cell>
          <cell r="C73" t="str">
            <v>Description</v>
          </cell>
          <cell r="D73" t="str">
            <v>Descrizione</v>
          </cell>
        </row>
        <row r="74">
          <cell r="B74" t="str">
            <v>Länge (m)</v>
          </cell>
          <cell r="C74" t="str">
            <v>Longueur (m)</v>
          </cell>
          <cell r="D74" t="str">
            <v>Classe</v>
          </cell>
        </row>
        <row r="75">
          <cell r="B75" t="str">
            <v>Klasse</v>
          </cell>
          <cell r="C75" t="str">
            <v>Classe</v>
          </cell>
          <cell r="D75" t="str">
            <v>Classe</v>
          </cell>
        </row>
        <row r="76">
          <cell r="B76" t="str">
            <v>Fahrbahnbreite (m)</v>
          </cell>
          <cell r="C76" t="str">
            <v>Largeur de la route (m)</v>
          </cell>
          <cell r="D76" t="str">
            <v>Larghezza della strada (m)</v>
          </cell>
        </row>
        <row r="77">
          <cell r="B77" t="str">
            <v>Von (hh:mm)</v>
          </cell>
          <cell r="C77" t="str">
            <v>De (hh:mm)</v>
          </cell>
          <cell r="D77" t="str">
            <v>Da (hh:mm)</v>
          </cell>
        </row>
        <row r="78">
          <cell r="B78" t="str">
            <v>Bis (hh:mm)</v>
          </cell>
          <cell r="C78" t="str">
            <v>À (hh:mm)</v>
          </cell>
          <cell r="D78" t="str">
            <v>A (hh:mm)</v>
          </cell>
        </row>
        <row r="79">
          <cell r="B79" t="str">
            <v>Schaltzeiten Winter</v>
          </cell>
          <cell r="C79" t="str">
            <v>Heures de commutation hiver</v>
          </cell>
          <cell r="D79" t="str">
            <v>Orari di commutazione invernali</v>
          </cell>
        </row>
        <row r="80">
          <cell r="B80" t="str">
            <v>Schaltzeiten Sommer</v>
          </cell>
          <cell r="C80" t="str">
            <v>Heures de commutation été</v>
          </cell>
          <cell r="D80" t="str">
            <v>Orari di commutazione estivi</v>
          </cell>
        </row>
        <row r="81">
          <cell r="B81" t="str">
            <v>Zeitabschnitt 1</v>
          </cell>
          <cell r="C81" t="str">
            <v>Période 1</v>
          </cell>
          <cell r="D81" t="str">
            <v>Periodo 1</v>
          </cell>
        </row>
        <row r="82">
          <cell r="B82" t="str">
            <v>Zeitabschnitt 2</v>
          </cell>
          <cell r="C82" t="str">
            <v>Période 2</v>
          </cell>
          <cell r="D82" t="str">
            <v>Periodo 2</v>
          </cell>
        </row>
        <row r="83">
          <cell r="B83" t="str">
            <v>Zeitabschnitt 3</v>
          </cell>
          <cell r="C83" t="str">
            <v>Période 3</v>
          </cell>
          <cell r="D83" t="str">
            <v>Periodo 3</v>
          </cell>
        </row>
        <row r="84">
          <cell r="B84" t="str">
            <v>Zeitabschnitt 4</v>
          </cell>
          <cell r="C84" t="str">
            <v>Période 4</v>
          </cell>
          <cell r="D84" t="str">
            <v>Periodo 4</v>
          </cell>
        </row>
        <row r="85">
          <cell r="B85" t="str">
            <v>Zeitabschnitt 5</v>
          </cell>
          <cell r="C85" t="str">
            <v>Période 5</v>
          </cell>
          <cell r="D85" t="str">
            <v>Periodo 5</v>
          </cell>
        </row>
        <row r="86">
          <cell r="B86" t="str">
            <v>Lichtstrom / Dimmlevel (%)</v>
          </cell>
          <cell r="C86" t="str">
            <v>Flux lumineux / niveau de gradation (%)</v>
          </cell>
          <cell r="D86" t="str">
            <v>Flusso luminoso / livello di oscuramento (%)</v>
          </cell>
        </row>
        <row r="88">
          <cell r="B88" t="str">
            <v>Leuchten</v>
          </cell>
          <cell r="C88" t="str">
            <v>Luminaires</v>
          </cell>
          <cell r="D88" t="str">
            <v>Apparecchi</v>
          </cell>
        </row>
        <row r="89">
          <cell r="B89" t="str">
            <v>Bezeichnung</v>
          </cell>
          <cell r="C89" t="str">
            <v>Nom</v>
          </cell>
          <cell r="D89" t="str">
            <v>Nome</v>
          </cell>
        </row>
        <row r="90">
          <cell r="B90" t="str">
            <v>Anzahl</v>
          </cell>
          <cell r="C90" t="str">
            <v>Nombre</v>
          </cell>
          <cell r="D90" t="str">
            <v>Numero</v>
          </cell>
        </row>
        <row r="91">
          <cell r="B91" t="str">
            <v>Systemleistung (ohne Einregulierung)</v>
          </cell>
          <cell r="C91" t="str">
            <v>Puissance nominale (sans réglage)</v>
          </cell>
          <cell r="D91" t="str">
            <v>Potenza nominale (senza regolazione)</v>
          </cell>
        </row>
        <row r="92">
          <cell r="B92" t="str">
            <v>vor Einregulierung</v>
          </cell>
          <cell r="C92" t="str">
            <v>avant réglage</v>
          </cell>
          <cell r="D92" t="str">
            <v>prima la regolazione</v>
          </cell>
        </row>
        <row r="93">
          <cell r="B93" t="str">
            <v>nach Einregulierung</v>
          </cell>
          <cell r="C93" t="str">
            <v>après réglage</v>
          </cell>
          <cell r="D93" t="str">
            <v>dopo la regolazione</v>
          </cell>
        </row>
        <row r="94">
          <cell r="B94" t="str">
            <v>Installierte Leistung</v>
          </cell>
          <cell r="C94" t="str">
            <v>Puissance installée</v>
          </cell>
          <cell r="D94" t="str">
            <v>Potenza installata</v>
          </cell>
        </row>
        <row r="95">
          <cell r="B95" t="str">
            <v>Bei Verwendung einer nicht übersteuerbaren, ständig gedimmten Beleuchtung ist anstelle der maximalen Anschlussleistung die effektive Bezugsleistung einzusetzen.</v>
          </cell>
          <cell r="C95" t="str">
            <v>Dans le cas d'un éclairage à gradation permanente et non-surcommandable, il convient d'utiliser la puissance effective au lieu de la puissance nominale de raccordement.</v>
          </cell>
          <cell r="D95" t="str">
            <v>Nel caso di un sistema di illuminazione ad auto regolazione permanente “dimmerazione integrata” che non può essere regolato esternamente da un centro di comando, è necessario utilizzare la potenza di riferimento effettiva invece della potenza massima di collegamento.</v>
          </cell>
        </row>
        <row r="97">
          <cell r="B97" t="str">
            <v>Energiebilanz</v>
          </cell>
          <cell r="C97" t="str">
            <v>Bilan énergétique</v>
          </cell>
          <cell r="D97" t="str">
            <v>Bilancio energetico</v>
          </cell>
        </row>
        <row r="98">
          <cell r="B98" t="str">
            <v>Bestandswert</v>
          </cell>
          <cell r="C98" t="str">
            <v>Valeur de l'état</v>
          </cell>
          <cell r="D98" t="str">
            <v>Valore attuale</v>
          </cell>
        </row>
        <row r="99">
          <cell r="B99" t="str">
            <v>Grenzwert*</v>
          </cell>
          <cell r="C99" t="str">
            <v>Valeur limite*</v>
          </cell>
          <cell r="D99" t="str">
            <v>Valore limite*</v>
          </cell>
        </row>
        <row r="100">
          <cell r="B100" t="str">
            <v>Grenzwert* -20%</v>
          </cell>
          <cell r="C100" t="str">
            <v>Valeur limite*  -20%</v>
          </cell>
          <cell r="D100" t="str">
            <v>Valore limite*  -20%</v>
          </cell>
        </row>
        <row r="101">
          <cell r="B101" t="str">
            <v>Projektwert</v>
          </cell>
          <cell r="C101" t="str">
            <v>Valeur du projet</v>
          </cell>
          <cell r="D101" t="str">
            <v>Valore di progetto</v>
          </cell>
        </row>
        <row r="104">
          <cell r="B104" t="str">
            <v>Installierte Leistung (kW)</v>
          </cell>
          <cell r="C104" t="str">
            <v>Puissance installée (kW)</v>
          </cell>
          <cell r="D104" t="str">
            <v>Potenza installata (kW)</v>
          </cell>
        </row>
        <row r="105">
          <cell r="B105" t="str">
            <v>Spezifische Leistung (W/m)</v>
          </cell>
          <cell r="C105" t="str">
            <v>Puissance spécifique (W/m)</v>
          </cell>
          <cell r="D105" t="str">
            <v>Potenza specifica (W/m)</v>
          </cell>
        </row>
        <row r="106">
          <cell r="B106" t="str">
            <v>Volllaststunden (h/a)</v>
          </cell>
          <cell r="C106" t="str">
            <v>Heures à pleine charge (h/a)</v>
          </cell>
          <cell r="D106" t="str">
            <v>Ore a pieno carico</v>
          </cell>
        </row>
        <row r="107">
          <cell r="B107" t="str">
            <v>Elektrizitätsbedarf (kWh/m)</v>
          </cell>
          <cell r="C107" t="str">
            <v>Demande en électricité (kWh/m)</v>
          </cell>
          <cell r="D107" t="str">
            <v>Fabbisogno elettrico specifico (kWh/m)</v>
          </cell>
        </row>
        <row r="108">
          <cell r="B108" t="str">
            <v>Elektrizitätsbedarf (MWh/a)</v>
          </cell>
          <cell r="C108" t="str">
            <v>Demande en électricité (MWh/a)</v>
          </cell>
          <cell r="D108" t="str">
            <v>Fabbisogno di elettricità (MWh/a)</v>
          </cell>
        </row>
        <row r="109">
          <cell r="B109" t="str">
            <v>Betriebsstunden (h/a)</v>
          </cell>
          <cell r="C109" t="str">
            <v>Heures de fonctionnement (h/a)</v>
          </cell>
          <cell r="D109" t="str">
            <v>Ore di funzionamento (h/a)</v>
          </cell>
        </row>
        <row r="120">
          <cell r="B120" t="str">
            <v>Dieses Excel "CalcuStreetLight" wurde vom Bundesamt für Energie (BFE) basierend auf der SLG-Richtlinie 202:2021 entwickelt und technisch umgesetzt. Es dient zur Berechnung des Energiebedarfs für die Strassenbeleuchtung gemäss SN 13 201-1:2024 und SN EN 13 201-2 bis 5. Das Excel soll den Energienachweis standardisieren und vereinfachen. Das Excel steht Ihnen in Deutsch, Französisch und Italienisch zur Verfügung. Es enthält keine Makros, um Kompatibilitätsprobleme zu vermeiden.</v>
          </cell>
          <cell r="C120" t="str">
            <v>Cet outil Excel "CalcuStreetLight" a été développé et mis en œuvre techniquement par l'Office fédéral de l'énergie (OFEN) sur la base de la directive SLG 202:2021. Il sert à calculer les besoins en énergie pour l'éclairage public conformément à la norme SN 13 201-1:2024 et à la norme SN EN 13 201-2 à 5. L'outil doit permettre de standardiser et de simplifier le justificatif énergétique. Excel est disponible en français, allemand et italien. Le fichier Excel ne contient pas de macros afin d'éviter les problèmes de compatibilité.</v>
          </cell>
          <cell r="D120" t="str">
            <v>Questo strumento Excel "CalcuStreetLight" è stato sviluppato e implementato tecnicamente dall'Ufficio federale dell'energia (UFE) sulla base della direttiva SLG 202:2021. Viene utilizzato per calcolare il fabbisogno energetico per l'illuminazione stradale in conformità con la norma SN 13 201-1:2024 e la norma SN EN 13 201-2 a 5. Lo scopo dello strumento è quello di standardizzare e semplificare la giustificazione energetica. Il foglio di calcolo Excel è disponibile in italiano, francese e tedesco. Il non contiene macro per evitare problemi di compatibilità.</v>
          </cell>
        </row>
        <row r="121">
          <cell r="B121" t="str">
            <v>Anleitung</v>
          </cell>
          <cell r="C121" t="str">
            <v>Instructions</v>
          </cell>
          <cell r="D121" t="str">
            <v>Istruzioni</v>
          </cell>
        </row>
        <row r="122">
          <cell r="B122" t="str">
            <v>Übersicht der Blätter</v>
          </cell>
          <cell r="C122" t="str">
            <v>Aperçu des feuilles</v>
          </cell>
          <cell r="D122" t="str">
            <v>Panoramica</v>
          </cell>
        </row>
        <row r="123">
          <cell r="B123" t="str">
            <v xml:space="preserve">A: allgemeine Angaben und Zusammenfassung der Berechnung
B: Leuchtenliste
C-X: Strassenabschnitte nach Beleuchtungsklasse
Strassenabschnitte gleicher Beleuchtungsklasse und Fahrbahnbreite können in einem Registerblatt zusammengefasst werden (Summe der einzelnen Abschnittslängen eintragen), wenn sie auch das gleiche Absenkprofil aufweisen. Es muss nur die Neuanlage dokumentiert werden. Als anrechenbare jährliche Einsparung gilt die Differenz zwischen dem Projektwert der zwingend steuerbaren Neuanlage und dem standardisiert verwendeten Bestandswert welcher 125% des SLG-Energiegrenzwertes  entspricht. Zur Ermittlung des Bestandswerts werden ebenfalls standardisierte Stundenzahlen eingesetzt. </v>
          </cell>
          <cell r="C123" t="str">
            <v xml:space="preserve">A : informations générales et résumé du calcul
B : Liste des luminaires
C-X : Sections de route par classe d'éclairage
Les sections de route de même classe d'éclairage et de même largeur de chaussée peuvent être regroupés dans une feuille de registre (inscrire la somme des longueurs des différents tronçons), si elles présentent également le même profil d'abaissement. Seule la nouvelle installation doit être documentée. Est considérée comme économie annuelle comptabilisable la différence entre la valeur du projet de la nouvelle installation obligatoirement imposable et la valeur d’inventaire standardisée utilisée qui correspond à 125% de la valeur limite énergétique SLG. La valeur actuelle se calcule également à l’aide de nombres d’heures standardisés.  </v>
          </cell>
          <cell r="D123" t="str">
            <v xml:space="preserve">A: Informazioni generali e sintesi del calcolo
B: Elenco apparecchi
C-X: Tratti stradali secondo la classe di illuminazione
I tratti stradali con la stessa classe di illuminazione e la stessa larghezza di carreggiata possono essere raggruppati in un foglio di registrazione (inserire la somma delle lunghezze dei diversi tratti), se hanno anche lo stesso profilo di abbassamento. Unicamente i nuovi impianti devono essere documentati. Il risparmio annuo computabile è la differenza tra il valore di progetto del nuovo impianto, che deve essere obbligatoriamente commutabile, e il valore attuale standardizzato utilizzato, che corrisponde al 125 % del valore limite energetico della SLG. Anche per determinare il valore relativo all’impianto attuale si utilizzano dati orari standardizzati.  </v>
          </cell>
        </row>
        <row r="124">
          <cell r="B124" t="str">
            <v>Hellgrüne Zellen = auswählen (Dropdown)</v>
          </cell>
          <cell r="C124" t="str">
            <v xml:space="preserve">Cellules vert clair = sélectionner (liste déroulante) </v>
          </cell>
          <cell r="D124" t="str">
            <v>Celle verde chiaro = selezionare (a discesa)</v>
          </cell>
        </row>
        <row r="125">
          <cell r="B125" t="str">
            <v>Gelbe Zellen = ausfüllen</v>
          </cell>
          <cell r="C125" t="str">
            <v>Cellules jaunes = remplir</v>
          </cell>
          <cell r="D125" t="str">
            <v>Celle gialle = compilare</v>
          </cell>
        </row>
        <row r="126">
          <cell r="B126" t="str">
            <v>Hellgelbe Zellen = optional ausfüllen</v>
          </cell>
          <cell r="C126" t="str">
            <v>Cellules jaunes (plus claires) = remplissage facultatif</v>
          </cell>
          <cell r="D126" t="str">
            <v>Celle giallo chiaro = da compilare facoltativamente</v>
          </cell>
        </row>
        <row r="127">
          <cell r="B127" t="str">
            <v>Graue Zellen = nicht aktiv</v>
          </cell>
          <cell r="C127" t="str">
            <v>Cellules grises = non actives</v>
          </cell>
          <cell r="D127" t="str">
            <v>Celle grigie = non attive</v>
          </cell>
        </row>
        <row r="128">
          <cell r="B128" t="str">
            <v>Weisse Zellen = gesperrt</v>
          </cell>
          <cell r="C128" t="str">
            <v>Cellules blanches = bloquées</v>
          </cell>
          <cell r="D128" t="str">
            <v>Celle bianchi = bloccate</v>
          </cell>
        </row>
        <row r="129">
          <cell r="B129" t="str">
            <v>Orange Zellen = Problem, bitte Eingabe prüfen</v>
          </cell>
          <cell r="C129" t="str">
            <v>Cellules orange = problème, veuillez vérifier la saisie</v>
          </cell>
          <cell r="D129" t="str">
            <v>Celle arancioni = problema, controllare l'input</v>
          </cell>
        </row>
        <row r="130">
          <cell r="B130" t="str">
            <v>Vorwort</v>
          </cell>
          <cell r="C130" t="str">
            <v>Avant-propos</v>
          </cell>
          <cell r="D130" t="str">
            <v>Prefazione</v>
          </cell>
        </row>
        <row r="131">
          <cell r="B131" t="str">
            <v>Hinweise</v>
          </cell>
          <cell r="C131" t="str">
            <v>Remarques</v>
          </cell>
          <cell r="D131" t="str">
            <v>Note</v>
          </cell>
        </row>
        <row r="132">
          <cell r="B132" t="str">
            <v>Versionshistorie</v>
          </cell>
          <cell r="C132" t="str">
            <v>Historique des versions</v>
          </cell>
          <cell r="D132" t="str">
            <v>Cronologia delle versioni</v>
          </cell>
        </row>
        <row r="133">
          <cell r="B133" t="str">
            <v>Version</v>
          </cell>
          <cell r="C133" t="str">
            <v>Version</v>
          </cell>
          <cell r="D133" t="str">
            <v>Versione</v>
          </cell>
        </row>
        <row r="134">
          <cell r="B134" t="str">
            <v>Änderung</v>
          </cell>
          <cell r="C134" t="str">
            <v>Modifications</v>
          </cell>
          <cell r="D134" t="str">
            <v>Modifiche</v>
          </cell>
        </row>
        <row r="135">
          <cell r="B135" t="str">
            <v>Erste Version</v>
          </cell>
          <cell r="C135" t="str">
            <v>Version initiale</v>
          </cell>
          <cell r="D135" t="str">
            <v>Versione iniziale</v>
          </cell>
        </row>
        <row r="136">
          <cell r="B136" t="str">
            <v>Anpassung der Eingabefelder für die Schaltzeiten (Anzeige in Orange bei Eingabe eines Wertes für einen nicht existierenden Zeitabschnitt)</v>
          </cell>
          <cell r="C136" t="str">
            <v xml:space="preserve">Adaptation des champs d'entrée pour les heures de commutation (affichage en orange en cas de valeur renseignée pour une période non-existante) </v>
          </cell>
          <cell r="D136" t="str">
            <v>Adattamento dei campi di immissione per gli orari di commutazione (visualizzazione in arancione in caso di valore inserito per un periodo inesistente)</v>
          </cell>
        </row>
        <row r="137">
          <cell r="B137" t="str">
            <v>Korrektur der Grenzwertberechnung für die Kategorien C4 und P6 ;
Erstellung einer Versionshistorie</v>
          </cell>
          <cell r="C137" t="str">
            <v>Correction du calcul de la valeur limite pour les catégories C4 et P6 ;
Création d'une historique des modifications</v>
          </cell>
          <cell r="D137" t="str">
            <v>Correzione del calcolo del valore limite per le categorie C4 e P6 ;
Creazione di una cronologia delle modifiche</v>
          </cell>
        </row>
        <row r="138">
          <cell r="B138" t="str">
            <v>Korrektur der Längenanzeige für die Tabelle A;
Korrektur der Dropdown-Liste der Leuchten für die Tabellen C</v>
          </cell>
          <cell r="C138" t="str">
            <v>Correction de l'affichage de la longueur pour le feuille A ;
Correction de la liste déroulante des luminaires pour les feuilles C</v>
          </cell>
          <cell r="D138" t="str">
            <v>Correzione della visualizzazione della lunghezza per la tabella A;
Correzione della casella di riepilogo delle lampade per i tabelli C</v>
          </cell>
        </row>
      </sheetData>
      <sheetData sheetId="15"/>
      <sheetData sheetId="16"/>
    </sheetDataSet>
  </externalBook>
</externalLink>
</file>

<file path=xl/theme/theme1.xml><?xml version="1.0" encoding="utf-8"?>
<a:theme xmlns:a="http://schemas.openxmlformats.org/drawingml/2006/main" name="Office-Design">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_rels/sheet11.xml.rels><?xml version="1.0" encoding="UTF-8" standalone="yes"?>
<Relationships xmlns="http://schemas.openxmlformats.org/package/2006/relationships"><Relationship Id="rId2" Type="http://schemas.openxmlformats.org/officeDocument/2006/relationships/comments" Target="../comments8.xml"/><Relationship Id="rId1" Type="http://schemas.openxmlformats.org/officeDocument/2006/relationships/vmlDrawing" Target="../drawings/vmlDrawing8.vml"/></Relationships>
</file>

<file path=xl/worksheets/_rels/sheet12.xml.rels><?xml version="1.0" encoding="UTF-8" standalone="yes"?>
<Relationships xmlns="http://schemas.openxmlformats.org/package/2006/relationships"><Relationship Id="rId2" Type="http://schemas.openxmlformats.org/officeDocument/2006/relationships/comments" Target="../comments9.xml"/><Relationship Id="rId1" Type="http://schemas.openxmlformats.org/officeDocument/2006/relationships/vmlDrawing" Target="../drawings/vmlDrawing9.vml"/></Relationships>
</file>

<file path=xl/worksheets/_rels/sheet13.xml.rels><?xml version="1.0" encoding="UTF-8" standalone="yes"?>
<Relationships xmlns="http://schemas.openxmlformats.org/package/2006/relationships"><Relationship Id="rId2" Type="http://schemas.openxmlformats.org/officeDocument/2006/relationships/comments" Target="../comments10.xml"/><Relationship Id="rId1" Type="http://schemas.openxmlformats.org/officeDocument/2006/relationships/vmlDrawing" Target="../drawings/vmlDrawing10.vml"/></Relationships>
</file>

<file path=xl/worksheets/_rels/sheet14.xml.rels><?xml version="1.0" encoding="UTF-8" standalone="yes"?>
<Relationships xmlns="http://schemas.openxmlformats.org/package/2006/relationships"><Relationship Id="rId2" Type="http://schemas.openxmlformats.org/officeDocument/2006/relationships/comments" Target="../comments11.xml"/><Relationship Id="rId1" Type="http://schemas.openxmlformats.org/officeDocument/2006/relationships/vmlDrawing" Target="../drawings/vmlDrawing11.vml"/></Relationships>
</file>

<file path=xl/worksheets/_rels/sheet15.xml.rels><?xml version="1.0" encoding="UTF-8" standalone="yes"?>
<Relationships xmlns="http://schemas.openxmlformats.org/package/2006/relationships"><Relationship Id="rId2" Type="http://schemas.openxmlformats.org/officeDocument/2006/relationships/comments" Target="../comments12.xml"/><Relationship Id="rId1" Type="http://schemas.openxmlformats.org/officeDocument/2006/relationships/vmlDrawing" Target="../drawings/vmlDrawing12.vml"/></Relationships>
</file>

<file path=xl/worksheets/_rels/sheet16.xml.rels><?xml version="1.0" encoding="UTF-8" standalone="yes"?>
<Relationships xmlns="http://schemas.openxmlformats.org/package/2006/relationships"><Relationship Id="rId2" Type="http://schemas.openxmlformats.org/officeDocument/2006/relationships/comments" Target="../comments13.xml"/><Relationship Id="rId1" Type="http://schemas.openxmlformats.org/officeDocument/2006/relationships/vmlDrawing" Target="../drawings/vmlDrawing13.vml"/></Relationships>
</file>

<file path=xl/worksheets/_rels/sheet17.xml.rels><?xml version="1.0" encoding="UTF-8" standalone="yes"?>
<Relationships xmlns="http://schemas.openxmlformats.org/package/2006/relationships"><Relationship Id="rId2" Type="http://schemas.openxmlformats.org/officeDocument/2006/relationships/comments" Target="../comments14.xml"/><Relationship Id="rId1" Type="http://schemas.openxmlformats.org/officeDocument/2006/relationships/vmlDrawing" Target="../drawings/vmlDrawing14.vml"/></Relationships>
</file>

<file path=xl/worksheets/_rels/sheet18.xml.rels><?xml version="1.0" encoding="UTF-8" standalone="yes"?>
<Relationships xmlns="http://schemas.openxmlformats.org/package/2006/relationships"><Relationship Id="rId2" Type="http://schemas.openxmlformats.org/officeDocument/2006/relationships/comments" Target="../comments15.xml"/><Relationship Id="rId1" Type="http://schemas.openxmlformats.org/officeDocument/2006/relationships/vmlDrawing" Target="../drawings/vmlDrawing15.vm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www.cadastre.ch/fr/services/service/registry/plz.html" TargetMode="External"/></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8.xml.rels><?xml version="1.0" encoding="UTF-8" standalone="yes"?>
<Relationships xmlns="http://schemas.openxmlformats.org/package/2006/relationships"><Relationship Id="rId2" Type="http://schemas.openxmlformats.org/officeDocument/2006/relationships/comments" Target="../comments5.xml"/><Relationship Id="rId1" Type="http://schemas.openxmlformats.org/officeDocument/2006/relationships/vmlDrawing" Target="../drawings/vmlDrawing5.vml"/></Relationships>
</file>

<file path=xl/worksheets/_rels/sheet9.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1BB7CE-2242-4DE6-97D0-78237546B1A7}">
  <sheetPr>
    <pageSetUpPr fitToPage="1"/>
  </sheetPr>
  <dimension ref="A1:S48"/>
  <sheetViews>
    <sheetView showGridLines="0" tabSelected="1" zoomScaleNormal="100" workbookViewId="0">
      <selection activeCell="H4" sqref="H4"/>
    </sheetView>
  </sheetViews>
  <sheetFormatPr baseColWidth="10" defaultColWidth="0" defaultRowHeight="0" customHeight="1" zeroHeight="1"/>
  <cols>
    <col min="1" max="1" width="3.33203125" style="86" customWidth="1"/>
    <col min="2" max="2" width="2.77734375" style="86" customWidth="1"/>
    <col min="3" max="8" width="13.77734375" style="86" customWidth="1"/>
    <col min="9" max="9" width="3.33203125" style="86" customWidth="1"/>
    <col min="10" max="15" width="3.33203125" style="128" hidden="1" customWidth="1"/>
    <col min="16" max="19" width="5.77734375" style="147" hidden="1" customWidth="1"/>
    <col min="20" max="16384" width="8.88671875" style="90" hidden="1"/>
  </cols>
  <sheetData>
    <row r="1" spans="1:19" ht="16.5">
      <c r="J1" s="89" t="s">
        <v>355</v>
      </c>
      <c r="K1" s="89"/>
      <c r="L1" s="89"/>
      <c r="M1" s="89"/>
      <c r="N1" s="89"/>
      <c r="O1" s="89"/>
      <c r="P1" s="87" t="s">
        <v>354</v>
      </c>
    </row>
    <row r="2" spans="1:19" ht="50.1" customHeight="1" thickBot="1">
      <c r="B2" s="358"/>
      <c r="C2" s="357"/>
      <c r="D2" s="358"/>
      <c r="E2" s="358"/>
      <c r="F2" s="358"/>
      <c r="G2" s="435"/>
      <c r="H2" s="435"/>
      <c r="J2" s="89">
        <f>IF(Info!H4="D",1,IF(Info!H4="F", 2, 3))</f>
        <v>1</v>
      </c>
      <c r="K2" s="89"/>
      <c r="L2" s="89"/>
      <c r="M2" s="89"/>
      <c r="N2" s="89"/>
      <c r="O2" s="89"/>
    </row>
    <row r="3" spans="1:19" ht="16.5" customHeight="1">
      <c r="J3" s="89"/>
      <c r="K3" s="89"/>
      <c r="L3" s="89"/>
      <c r="M3" s="89"/>
      <c r="N3" s="89"/>
      <c r="O3" s="89"/>
    </row>
    <row r="4" spans="1:19" s="136" customFormat="1" ht="13.5">
      <c r="A4" s="148"/>
      <c r="B4" s="193" t="str" cm="1">
        <f t="array" ref="B4">INDEX(Textes!$B:$D, J4, $J$2)</f>
        <v>Formular v2.2</v>
      </c>
      <c r="C4" s="148"/>
      <c r="D4" s="148"/>
      <c r="E4" s="148"/>
      <c r="F4" s="148"/>
      <c r="G4" s="150" t="str" cm="1">
        <f t="array" ref="G4">INDEX(Textes!$B:$D, K4, A!$J$2)</f>
        <v>Sprache</v>
      </c>
      <c r="H4" s="289" t="s">
        <v>5243</v>
      </c>
      <c r="I4" s="148"/>
      <c r="J4" s="128">
        <v>17</v>
      </c>
      <c r="K4" s="128">
        <v>1</v>
      </c>
      <c r="L4" s="128"/>
      <c r="M4" s="128"/>
      <c r="N4" s="128"/>
      <c r="O4" s="128"/>
      <c r="P4" s="147"/>
      <c r="Q4" s="147"/>
      <c r="R4" s="147"/>
      <c r="S4" s="147"/>
    </row>
    <row r="5" spans="1:19" ht="24.95" customHeight="1"/>
    <row r="6" spans="1:19" ht="21.2" customHeight="1">
      <c r="B6" s="330" t="str" cm="1">
        <f t="array" ref="B6">INDEX(Textes!$B:$D, J6, $J$2)</f>
        <v>Vorwort</v>
      </c>
      <c r="C6" s="331"/>
      <c r="D6" s="331"/>
      <c r="E6" s="331"/>
      <c r="F6" s="331"/>
      <c r="G6" s="331"/>
      <c r="H6" s="331"/>
      <c r="J6" s="128">
        <v>130</v>
      </c>
      <c r="L6" s="89"/>
    </row>
    <row r="7" spans="1:19" ht="65.099999999999994" customHeight="1">
      <c r="B7" s="440" t="str" cm="1">
        <f t="array" ref="B7">INDEX(Textes!$B:$D, J7, $J$2)</f>
        <v>Dieses Excel "CalcuLight" wurde vom Bundesamt für Energie (BFE) in Zusammenarbeit mit Minergie, der Konferenz Kantonaler Energiedirektoren (EnDK) und der Geschäftsstelle ProKilowatt entwickelt und vom BFE technisch umgesetzt. Es dient zur Berechnung des Energiebedarfs für die Beleuchtung in Zweckbauten gemäss SIA-Norm 387/4. Das Excel soll den Energienachweis gegenüber Kantonen, Minergie, ProKilowatt und den Effizienzsteigerungen (EffEL) erleichtern. Das Excel steht Ihnen in Deutsch, Französisch und Italienisch zur Verfügung. Es enthält keine Makros, um Kompatibilitätsprobleme zu vermeiden.</v>
      </c>
      <c r="C7" s="440"/>
      <c r="D7" s="440"/>
      <c r="E7" s="440"/>
      <c r="F7" s="440"/>
      <c r="G7" s="440"/>
      <c r="H7" s="440"/>
      <c r="I7" s="151"/>
      <c r="J7" s="128">
        <v>120</v>
      </c>
    </row>
    <row r="8" spans="1:19" ht="15" customHeight="1">
      <c r="B8" s="432"/>
      <c r="C8" s="432"/>
      <c r="D8" s="432"/>
      <c r="E8" s="432"/>
      <c r="F8" s="432"/>
      <c r="G8" s="432"/>
      <c r="H8" s="432"/>
      <c r="I8" s="151"/>
    </row>
    <row r="9" spans="1:19" ht="21.2" customHeight="1">
      <c r="B9" s="330" t="str" cm="1">
        <f t="array" ref="B9">INDEX(Textes!$B:$D, J9, $J$2)</f>
        <v>Anleitung</v>
      </c>
      <c r="C9" s="331"/>
      <c r="D9" s="331"/>
      <c r="E9" s="331"/>
      <c r="F9" s="331"/>
      <c r="G9" s="331"/>
      <c r="H9" s="331"/>
      <c r="J9" s="128">
        <v>121</v>
      </c>
      <c r="L9" s="89"/>
    </row>
    <row r="10" spans="1:19" ht="24.75" customHeight="1">
      <c r="B10" s="441" t="str" cm="1">
        <f t="array" ref="B10">INDEX(Textes!$B:$D, J10, $J$2)</f>
        <v>Wichtig: Wählen Sie zuerst die richtige Version der SIA 387/4: 2017 oder 2023.</v>
      </c>
      <c r="C10" s="441"/>
      <c r="D10" s="441"/>
      <c r="E10" s="441"/>
      <c r="F10" s="441"/>
      <c r="G10" s="441"/>
      <c r="H10" s="441"/>
      <c r="I10" s="151"/>
      <c r="J10" s="128">
        <v>122</v>
      </c>
    </row>
    <row r="11" spans="1:19" ht="45" customHeight="1">
      <c r="B11" s="437" t="str" cm="1">
        <f t="array" ref="B11">INDEX(Textes!$B:$D, J11, $J$2)</f>
        <v>Die meisten Kantone und ältere noch laufende ProKilowatt-Förderprogramme verlangen einen Energienachweis nach der Version 2017. Erkundigen Sie sich vorgängig bei den kantonalen Energiefachstellen oder beim gewählten Förderprogramm nach der geforderten Version. Für neue Minergie-Nachweise und ProKilowatt- und EffEl-Massnahmen seit der Ausschreibung 2024 muss die Version 2023 angewandt werden.</v>
      </c>
      <c r="C11" s="437"/>
      <c r="D11" s="437"/>
      <c r="E11" s="437"/>
      <c r="F11" s="437"/>
      <c r="G11" s="437"/>
      <c r="H11" s="437"/>
      <c r="I11" s="151"/>
      <c r="J11" s="128">
        <v>123</v>
      </c>
    </row>
    <row r="12" spans="1:19" ht="16.5" customHeight="1">
      <c r="B12" s="438" t="str" cm="1">
        <f t="array" ref="B12">INDEX(Textes!$B:$D, J12, $J$2)</f>
        <v>Übersicht der Blätter</v>
      </c>
      <c r="C12" s="438"/>
      <c r="D12" s="438"/>
      <c r="E12" s="438"/>
      <c r="F12" s="438"/>
      <c r="G12" s="438"/>
      <c r="H12" s="438"/>
      <c r="I12" s="151"/>
      <c r="J12" s="128">
        <v>135</v>
      </c>
    </row>
    <row r="13" spans="1:19" ht="12.75" customHeight="1">
      <c r="B13" s="433" t="s">
        <v>5334</v>
      </c>
      <c r="C13" s="439" t="str" cm="1">
        <f t="array" ref="C13">INDEX(Textes!$B:$D, J13, $J$2)</f>
        <v>Allgemeine Angaben und Zusammenfassung der Berechnung</v>
      </c>
      <c r="D13" s="439"/>
      <c r="E13" s="439"/>
      <c r="F13" s="439"/>
      <c r="G13" s="439"/>
      <c r="H13" s="439"/>
      <c r="I13" s="151"/>
      <c r="J13" s="128">
        <v>136</v>
      </c>
    </row>
    <row r="14" spans="1:19" ht="12.75" customHeight="1">
      <c r="B14" s="433" t="s">
        <v>5335</v>
      </c>
      <c r="C14" s="439" t="str" cm="1">
        <f t="array" ref="C14">INDEX(Textes!$B:$D, J14, $J$2)</f>
        <v>Leuchtenliste</v>
      </c>
      <c r="D14" s="439"/>
      <c r="E14" s="439"/>
      <c r="F14" s="439"/>
      <c r="G14" s="439"/>
      <c r="H14" s="439"/>
      <c r="I14" s="151"/>
      <c r="J14" s="128">
        <v>137</v>
      </c>
    </row>
    <row r="15" spans="1:19" ht="12.75" customHeight="1">
      <c r="B15" s="433" t="s">
        <v>5336</v>
      </c>
      <c r="C15" s="439" t="str" cm="1">
        <f t="array" ref="C15">INDEX(Textes!$B:$D, J15, $J$2)</f>
        <v>Raumdatenblätter</v>
      </c>
      <c r="D15" s="439"/>
      <c r="E15" s="439"/>
      <c r="F15" s="439"/>
      <c r="G15" s="439"/>
      <c r="H15" s="439"/>
      <c r="I15" s="151"/>
      <c r="J15" s="128">
        <v>138</v>
      </c>
    </row>
    <row r="16" spans="1:19" ht="33" customHeight="1">
      <c r="B16" s="436" t="str" cm="1">
        <f t="array" ref="B16">INDEX(Textes!$B:$D, J16, $J$2)</f>
        <v>Sie können in einem Raumdatenblatt einen einzelnen Raum oder eine Gruppe von gleichartigen Räumen zusammengefasst (Summe der Nettoflächen) eintragen. Die fünfzehn Raumdatenblätter sollten für die meisten Fälle ausreichend sein. Andernfalls wird empfohlen, ReluxEnergyCH zu verwenden.</v>
      </c>
      <c r="C16" s="436"/>
      <c r="D16" s="436"/>
      <c r="E16" s="436"/>
      <c r="F16" s="436"/>
      <c r="G16" s="436"/>
      <c r="H16" s="436"/>
      <c r="I16" s="151"/>
      <c r="J16" s="128">
        <v>139</v>
      </c>
    </row>
    <row r="17" spans="2:12" ht="12.75" customHeight="1">
      <c r="C17" s="359"/>
      <c r="D17" s="359"/>
      <c r="E17" s="359"/>
      <c r="F17" s="359"/>
      <c r="G17" s="359"/>
      <c r="H17" s="359"/>
      <c r="I17" s="151"/>
    </row>
    <row r="18" spans="2:12" ht="15" customHeight="1">
      <c r="B18" s="442" t="str" cm="1">
        <f t="array" ref="B18">INDEX(Textes!$B:$D, J18, $J$2)</f>
        <v>Hellgrüne Zellen = auswählen (Dropdown)</v>
      </c>
      <c r="C18" s="443"/>
      <c r="D18" s="443"/>
      <c r="E18" s="444"/>
      <c r="F18"/>
      <c r="G18"/>
      <c r="H18"/>
      <c r="I18" s="151"/>
      <c r="J18" s="128">
        <v>124</v>
      </c>
    </row>
    <row r="19" spans="2:12" ht="15" customHeight="1">
      <c r="B19" s="445" t="str" cm="1">
        <f t="array" ref="B19">INDEX(Textes!$B:$D, J19, $J$2)</f>
        <v>Gelbe Zellen = ausfüllen</v>
      </c>
      <c r="C19" s="446"/>
      <c r="D19" s="446"/>
      <c r="E19" s="447"/>
      <c r="F19"/>
      <c r="G19"/>
      <c r="H19"/>
      <c r="I19" s="151"/>
      <c r="J19" s="128">
        <v>125</v>
      </c>
    </row>
    <row r="20" spans="2:12" ht="15" customHeight="1">
      <c r="B20" s="448" t="str" cm="1">
        <f t="array" ref="B20">INDEX(Textes!$B:$D, J20, $J$2)</f>
        <v>Hellgelbe Zellen = optional ausfüllen</v>
      </c>
      <c r="C20" s="449"/>
      <c r="D20" s="449"/>
      <c r="E20" s="450"/>
      <c r="F20"/>
      <c r="G20"/>
      <c r="H20"/>
      <c r="I20" s="151"/>
      <c r="J20" s="128">
        <v>126</v>
      </c>
    </row>
    <row r="21" spans="2:12" ht="15" customHeight="1">
      <c r="B21" s="451" t="str" cm="1">
        <f t="array" ref="B21">INDEX(Textes!$B:$D, J21, $J$2)</f>
        <v>Graue Zellen = nicht aktiv</v>
      </c>
      <c r="C21" s="452"/>
      <c r="D21" s="452"/>
      <c r="E21" s="453"/>
      <c r="F21"/>
      <c r="G21"/>
      <c r="H21"/>
      <c r="I21" s="151"/>
      <c r="J21" s="128">
        <v>127</v>
      </c>
    </row>
    <row r="22" spans="2:12" ht="15" customHeight="1">
      <c r="B22" s="454" t="str" cm="1">
        <f t="array" ref="B22">INDEX(Textes!$B:$D, J22, $J$2)</f>
        <v>Weisse Zellen = gesperrt</v>
      </c>
      <c r="C22" s="455"/>
      <c r="D22" s="455"/>
      <c r="E22" s="456"/>
      <c r="F22"/>
      <c r="G22"/>
      <c r="H22"/>
      <c r="I22" s="151"/>
      <c r="J22" s="128">
        <v>128</v>
      </c>
    </row>
    <row r="23" spans="2:12" ht="15" customHeight="1">
      <c r="B23" s="457" t="str" cm="1">
        <f t="array" ref="B23">INDEX(Textes!$B:$D, J23, $J$2)</f>
        <v>Orange Zellen = Problem, bitte Eingabe prüfen</v>
      </c>
      <c r="C23" s="458"/>
      <c r="D23" s="458"/>
      <c r="E23" s="459"/>
      <c r="F23"/>
      <c r="G23"/>
      <c r="H23"/>
      <c r="I23" s="151"/>
      <c r="J23" s="128">
        <v>129</v>
      </c>
    </row>
    <row r="24" spans="2:12" ht="15" customHeight="1">
      <c r="I24" s="151"/>
    </row>
    <row r="25" spans="2:12" ht="16.5" customHeight="1">
      <c r="B25" s="438" t="str" cm="1">
        <f t="array" ref="B25">INDEX(Textes!$B:$D, J25, $J$2)</f>
        <v>Hinweise</v>
      </c>
      <c r="C25" s="438"/>
      <c r="D25" s="438"/>
      <c r="E25" s="438"/>
      <c r="F25" s="438"/>
      <c r="G25" s="438"/>
      <c r="H25" s="438"/>
      <c r="J25" s="128">
        <v>131</v>
      </c>
      <c r="L25" s="89"/>
    </row>
    <row r="26" spans="2:12" ht="16.5" customHeight="1">
      <c r="B26" s="363" t="s">
        <v>5255</v>
      </c>
      <c r="C26" s="436" t="str" cm="1">
        <f t="array" ref="C26">INDEX(Textes!$B:$D, J26, $J$2)</f>
        <v>Bitte beachten Sie, dass für ProKilowatt-Förderanträge die Verwendung von Spezialnutzungen nicht zulässig ist.</v>
      </c>
      <c r="D26" s="436"/>
      <c r="E26" s="436"/>
      <c r="F26" s="436"/>
      <c r="G26" s="436"/>
      <c r="H26" s="436"/>
      <c r="J26" s="128">
        <v>132</v>
      </c>
    </row>
    <row r="27" spans="2:12" ht="52.5" customHeight="1">
      <c r="B27" s="361" t="s">
        <v>5256</v>
      </c>
      <c r="C27" s="437" t="str" cm="1">
        <f t="array" ref="C27">INDEX(Textes!$B:$D, J27, $J$2)</f>
        <v>Die effektive Betriebsleistung von LED-Leuchten wird bei energetisch optimierten Anlagen häufig auf eine maximale Ausgangsleistung gedimmt, die tiefer liegt als der Nennwert im Leuchten-Datenblatt. Bei Verwendung einer nicht übersteuerbaren, ständig gedimmten Beleuchtung ist zusätzlich zur Systemleistung die effektive Betriebsleistung einzusetzen.</v>
      </c>
      <c r="D27" s="437"/>
      <c r="E27" s="437"/>
      <c r="F27" s="437"/>
      <c r="G27" s="437"/>
      <c r="H27" s="437"/>
      <c r="J27" s="128">
        <v>133</v>
      </c>
    </row>
    <row r="28" spans="2:12" ht="16.5"/>
    <row r="29" spans="2:12" ht="21.2" customHeight="1">
      <c r="B29" s="330" t="str" cm="1">
        <f t="array" ref="B29">INDEX(Textes!$B:$D, J29, $J$2)</f>
        <v>Versionshistorie</v>
      </c>
      <c r="C29" s="331"/>
      <c r="D29" s="331"/>
      <c r="E29" s="331"/>
      <c r="F29" s="331"/>
      <c r="G29" s="331"/>
      <c r="H29" s="331"/>
      <c r="I29" s="90"/>
      <c r="J29" s="128">
        <v>140</v>
      </c>
    </row>
    <row r="30" spans="2:12" ht="14.1" customHeight="1"/>
    <row r="31" spans="2:12" ht="15" customHeight="1">
      <c r="B31" s="466" t="str" cm="1">
        <f t="array" ref="B31">INDEX(Textes!$B:$D, J31, $J$2)</f>
        <v>Version</v>
      </c>
      <c r="C31" s="467"/>
      <c r="D31" s="466" t="str" cm="1">
        <f t="array" ref="D31">INDEX(Textes!$B:$D, K31, $J$2)</f>
        <v>Änderung</v>
      </c>
      <c r="E31" s="467"/>
      <c r="F31" s="467"/>
      <c r="G31" s="467"/>
      <c r="H31" s="470"/>
      <c r="I31" s="90"/>
      <c r="J31" s="128">
        <v>141</v>
      </c>
      <c r="K31" s="128">
        <v>142</v>
      </c>
    </row>
    <row r="32" spans="2:12" ht="15" customHeight="1">
      <c r="B32" s="460" t="s">
        <v>5313</v>
      </c>
      <c r="C32" s="462"/>
      <c r="D32" s="460" t="str" cm="1">
        <f t="array" ref="D32">INDEX(Textes!$B:$D, K32, $J$2)</f>
        <v>Erste Version</v>
      </c>
      <c r="E32" s="461"/>
      <c r="F32" s="461"/>
      <c r="G32" s="461"/>
      <c r="H32" s="462"/>
      <c r="I32" s="90"/>
      <c r="K32" s="128">
        <v>143</v>
      </c>
    </row>
    <row r="33" spans="2:11" ht="30" customHeight="1">
      <c r="B33" s="460">
        <v>2.2000000000000002</v>
      </c>
      <c r="C33" s="462"/>
      <c r="D33" s="463" t="str" cm="1">
        <f t="array" ref="D33">INDEX(Textes!$B:$D, K33, $J$2)</f>
        <v>Korrektur der Berechnung für die Volllaststunden mit Tageslichtnutzung; 
Erstellung einer Versionshistorie</v>
      </c>
      <c r="E33" s="464"/>
      <c r="F33" s="464"/>
      <c r="G33" s="464"/>
      <c r="H33" s="465"/>
      <c r="I33" s="90"/>
      <c r="K33" s="128">
        <v>144</v>
      </c>
    </row>
    <row r="34" spans="2:11" ht="16.5">
      <c r="B34" s="468"/>
      <c r="C34" s="469"/>
      <c r="D34" s="460"/>
      <c r="E34" s="461"/>
      <c r="F34" s="461"/>
      <c r="G34" s="461"/>
      <c r="H34" s="462"/>
      <c r="I34" s="90"/>
      <c r="K34" s="128">
        <v>145</v>
      </c>
    </row>
    <row r="35" spans="2:11" ht="16.5">
      <c r="B35" s="468"/>
      <c r="C35" s="469"/>
      <c r="D35" s="460"/>
      <c r="E35" s="461"/>
      <c r="F35" s="461"/>
      <c r="G35" s="461"/>
      <c r="H35" s="462"/>
      <c r="I35" s="90"/>
      <c r="K35" s="128">
        <v>146</v>
      </c>
    </row>
    <row r="36" spans="2:11" ht="15" customHeight="1">
      <c r="B36" s="468"/>
      <c r="C36" s="469"/>
      <c r="D36" s="460"/>
      <c r="E36" s="461"/>
      <c r="F36" s="461"/>
      <c r="G36" s="461"/>
      <c r="H36" s="462"/>
      <c r="I36" s="90"/>
      <c r="K36" s="128">
        <v>147</v>
      </c>
    </row>
    <row r="37" spans="2:11" ht="15" customHeight="1">
      <c r="B37" s="468"/>
      <c r="C37" s="469"/>
      <c r="D37" s="460"/>
      <c r="E37" s="461"/>
      <c r="F37" s="461"/>
      <c r="G37" s="461"/>
      <c r="H37" s="462"/>
      <c r="I37" s="90"/>
      <c r="K37" s="128">
        <v>148</v>
      </c>
    </row>
    <row r="38" spans="2:11" ht="14.1" customHeight="1"/>
    <row r="39" spans="2:11" ht="13.5" customHeight="1"/>
    <row r="40" spans="2:11" ht="14.1" customHeight="1"/>
    <row r="41" spans="2:11" ht="14.1" customHeight="1"/>
    <row r="42" spans="2:11" ht="14.1" customHeight="1"/>
    <row r="43" spans="2:11" ht="13.5" customHeight="1"/>
    <row r="44" spans="2:11" ht="14.1" customHeight="1"/>
    <row r="45" spans="2:11" ht="14.1" customHeight="1"/>
    <row r="46" spans="2:11" ht="14.1" customHeight="1"/>
    <row r="47" spans="2:11" ht="14.1" customHeight="1"/>
    <row r="48" spans="2:11" ht="14.1" customHeight="1"/>
  </sheetData>
  <sheetProtection algorithmName="SHA-512" hashValue="9JwerN1f/f0c9ey8ta9nALHi4cGD4xA8zwmt25deng7Q3/Tup2hl//KWt95bCuBSTATBUGfDDrDzLvUdZNNrYw==" saltValue="ZxrcjTtoUf6W/ezJcs4GBg==" spinCount="100000" sheet="1" objects="1" scenarios="1"/>
  <mergeCells count="32">
    <mergeCell ref="D35:H35"/>
    <mergeCell ref="D36:H36"/>
    <mergeCell ref="D37:H37"/>
    <mergeCell ref="B25:H25"/>
    <mergeCell ref="D33:H33"/>
    <mergeCell ref="D34:H34"/>
    <mergeCell ref="B31:C31"/>
    <mergeCell ref="B32:C32"/>
    <mergeCell ref="B33:C33"/>
    <mergeCell ref="B34:C34"/>
    <mergeCell ref="B35:C35"/>
    <mergeCell ref="B36:C36"/>
    <mergeCell ref="B37:C37"/>
    <mergeCell ref="D31:H31"/>
    <mergeCell ref="D32:H32"/>
    <mergeCell ref="C27:H27"/>
    <mergeCell ref="G2:H2"/>
    <mergeCell ref="C26:H26"/>
    <mergeCell ref="B11:H11"/>
    <mergeCell ref="B12:H12"/>
    <mergeCell ref="B16:H16"/>
    <mergeCell ref="C13:H13"/>
    <mergeCell ref="C14:H14"/>
    <mergeCell ref="B7:H7"/>
    <mergeCell ref="B10:H10"/>
    <mergeCell ref="C15:H15"/>
    <mergeCell ref="B18:E18"/>
    <mergeCell ref="B19:E19"/>
    <mergeCell ref="B20:E20"/>
    <mergeCell ref="B21:E21"/>
    <mergeCell ref="B22:E22"/>
    <mergeCell ref="B23:E23"/>
  </mergeCells>
  <phoneticPr fontId="15" type="noConversion"/>
  <dataValidations count="1">
    <dataValidation type="list" allowBlank="1" showInputMessage="1" showErrorMessage="1" sqref="H4" xr:uid="{6E303C63-F29C-4CCD-B329-B11B6D947D60}">
      <formula1>"D,F,I"</formula1>
    </dataValidation>
  </dataValidations>
  <printOptions horizontalCentered="1" verticalCentered="1"/>
  <pageMargins left="0.25" right="0.25" top="0.75" bottom="0.75" header="0.3" footer="0.3"/>
  <pageSetup paperSize="9" scale="92" fitToHeight="0" orientation="portrait" r:id="rId1"/>
  <customProperties>
    <customPr name="EpmWorksheetKeyString_GUID" r:id="rId2"/>
  </customProperties>
  <ignoredErrors>
    <ignoredError sqref="B32:C32 B34:C37 C33" numberStoredAsText="1"/>
  </ignoredErrors>
  <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961A39-86D5-474C-8339-87326DBE9004}">
  <dimension ref="A1:X105"/>
  <sheetViews>
    <sheetView workbookViewId="0">
      <selection activeCell="C6" sqref="C6:F6"/>
    </sheetView>
  </sheetViews>
  <sheetFormatPr baseColWidth="10" defaultColWidth="0" defaultRowHeight="0" customHeight="1" zeroHeight="1"/>
  <cols>
    <col min="1" max="1" width="3.33203125" style="356" customWidth="1"/>
    <col min="2" max="2" width="30.77734375" style="90" customWidth="1"/>
    <col min="3" max="6" width="10.77734375" style="97" customWidth="1"/>
    <col min="7" max="7" width="10.77734375" style="97" hidden="1" customWidth="1"/>
    <col min="8" max="8" width="3.33203125" style="97" customWidth="1"/>
    <col min="9" max="10" width="5.6640625" style="81" hidden="1" customWidth="1"/>
    <col min="11" max="11" width="5.6640625" style="96" hidden="1" customWidth="1"/>
    <col min="12" max="16" width="10.77734375" style="96" hidden="1" customWidth="1"/>
    <col min="17" max="17" width="2.77734375" style="96" hidden="1" customWidth="1"/>
    <col min="18" max="24" width="5.6640625" style="96" hidden="1" customWidth="1"/>
    <col min="25" max="16384" width="11.5546875" style="97" hidden="1"/>
  </cols>
  <sheetData>
    <row r="1" spans="1:24" s="90" customFormat="1" ht="16.5" customHeight="1">
      <c r="A1" s="350"/>
      <c r="B1" s="86"/>
      <c r="C1" s="86"/>
      <c r="D1" s="86"/>
      <c r="E1" s="86"/>
      <c r="F1" s="86"/>
      <c r="G1" s="95"/>
      <c r="H1" s="86"/>
      <c r="I1" s="88" t="s">
        <v>5296</v>
      </c>
      <c r="J1" s="88" t="s">
        <v>5293</v>
      </c>
      <c r="K1" s="89" t="s">
        <v>159</v>
      </c>
      <c r="L1" s="403" t="s">
        <v>5294</v>
      </c>
      <c r="M1" s="89"/>
      <c r="N1" s="89"/>
      <c r="O1" s="89"/>
      <c r="P1" s="89"/>
      <c r="Q1" s="89"/>
      <c r="R1" s="89"/>
      <c r="S1" s="89"/>
      <c r="T1" s="89"/>
      <c r="U1" s="89"/>
      <c r="V1" s="89"/>
      <c r="W1" s="89"/>
      <c r="X1" s="89"/>
    </row>
    <row r="2" spans="1:24" s="90" customFormat="1" ht="24.95" customHeight="1">
      <c r="A2" s="350"/>
      <c r="B2" s="86"/>
      <c r="C2" s="86"/>
      <c r="D2" s="86"/>
      <c r="E2" s="86"/>
      <c r="F2" s="86"/>
      <c r="G2" s="95"/>
      <c r="H2" s="86"/>
      <c r="I2" s="88"/>
      <c r="J2" s="88"/>
      <c r="K2" s="89">
        <f>A!$J$2</f>
        <v>1</v>
      </c>
      <c r="L2" s="403"/>
      <c r="M2" s="89"/>
      <c r="N2" s="89"/>
      <c r="O2" s="89"/>
      <c r="P2" s="89"/>
      <c r="Q2" s="89"/>
      <c r="R2" s="89"/>
      <c r="S2" s="89"/>
      <c r="T2" s="89"/>
      <c r="U2" s="89"/>
      <c r="V2" s="89"/>
      <c r="W2" s="89"/>
      <c r="X2" s="89"/>
    </row>
    <row r="3" spans="1:24" s="90" customFormat="1" ht="24.95" customHeight="1" thickBot="1">
      <c r="A3" s="350"/>
      <c r="B3" s="374" t="str" cm="1">
        <f t="array" ref="B3">INDEX(Textes!$B:$D, K3, $K$2)&amp;": "&amp;C6</f>
        <v xml:space="preserve">Raumdatenblatt: </v>
      </c>
      <c r="C3" s="358"/>
      <c r="D3" s="358"/>
      <c r="E3" s="358"/>
      <c r="F3" s="358"/>
      <c r="G3" s="95"/>
      <c r="H3" s="86"/>
      <c r="I3" s="82"/>
      <c r="J3" s="82"/>
      <c r="K3" s="91">
        <v>70</v>
      </c>
      <c r="L3" s="404"/>
      <c r="M3" s="92"/>
      <c r="N3" s="92"/>
      <c r="O3" s="92"/>
      <c r="P3" s="92"/>
      <c r="Q3" s="92"/>
      <c r="R3" s="92"/>
      <c r="S3" s="92"/>
      <c r="T3" s="92"/>
      <c r="U3" s="92"/>
      <c r="V3" s="92"/>
      <c r="W3" s="92"/>
      <c r="X3" s="92"/>
    </row>
    <row r="4" spans="1:24" s="90" customFormat="1" ht="24.95" customHeight="1">
      <c r="A4" s="350"/>
      <c r="B4" s="522" t="str" cm="1">
        <f t="array" ref="B4">IF(J9, INDEX(Textes!$B:$D, K4, $K$2), "")</f>
        <v/>
      </c>
      <c r="C4" s="522"/>
      <c r="D4" s="522"/>
      <c r="E4" s="522"/>
      <c r="F4" s="522"/>
      <c r="G4" s="95"/>
      <c r="H4" s="86"/>
      <c r="I4" s="93"/>
      <c r="J4" s="93"/>
      <c r="K4" s="91">
        <v>132</v>
      </c>
      <c r="L4" s="404"/>
      <c r="M4" s="92"/>
      <c r="N4" s="92"/>
      <c r="O4" s="92"/>
      <c r="P4" s="96"/>
      <c r="Q4" s="91"/>
      <c r="R4" s="91"/>
      <c r="S4" s="91"/>
      <c r="T4" s="91"/>
      <c r="U4" s="91"/>
      <c r="V4" s="91"/>
      <c r="W4" s="91"/>
      <c r="X4" s="91"/>
    </row>
    <row r="5" spans="1:24" s="90" customFormat="1" ht="21.2" customHeight="1">
      <c r="A5" s="350"/>
      <c r="B5" s="94" t="str" cm="1">
        <f t="array" ref="B5">INDEX(Textes!$B:$D, K5, $K$2)</f>
        <v>Raum oder Raumgruppe</v>
      </c>
      <c r="C5" s="86"/>
      <c r="D5" s="86"/>
      <c r="E5" s="86"/>
      <c r="F5" s="86"/>
      <c r="G5" s="95"/>
      <c r="H5" s="86"/>
      <c r="I5" s="82"/>
      <c r="J5" s="82"/>
      <c r="K5" s="91">
        <v>71</v>
      </c>
      <c r="L5" s="405"/>
      <c r="M5" s="91"/>
      <c r="N5" s="91"/>
      <c r="O5" s="91"/>
      <c r="P5" s="96"/>
      <c r="Q5" s="91"/>
      <c r="R5" s="91"/>
      <c r="S5" s="91"/>
      <c r="T5" s="91"/>
      <c r="U5" s="91"/>
      <c r="V5" s="91"/>
      <c r="W5" s="91"/>
      <c r="X5" s="91"/>
    </row>
    <row r="6" spans="1:24" ht="15" customHeight="1">
      <c r="A6" s="351"/>
      <c r="B6" s="80" t="str" cm="1">
        <f t="array" ref="B6">INDEX(Textes!$B:$D, K6, $K$2)</f>
        <v>Name</v>
      </c>
      <c r="C6" s="523"/>
      <c r="D6" s="523"/>
      <c r="E6" s="523"/>
      <c r="F6" s="524"/>
      <c r="G6" s="95"/>
      <c r="H6" s="95"/>
      <c r="K6" s="96">
        <v>72</v>
      </c>
      <c r="L6" s="406"/>
      <c r="Q6" s="91"/>
      <c r="R6" s="91"/>
      <c r="S6" s="91"/>
      <c r="T6" s="91"/>
      <c r="U6" s="91"/>
      <c r="V6" s="91"/>
      <c r="W6" s="91"/>
      <c r="X6" s="91"/>
    </row>
    <row r="7" spans="1:24" ht="15" customHeight="1">
      <c r="A7" s="351"/>
      <c r="B7" s="80" t="str" cm="1">
        <f t="array" ref="B7">INDEX(Textes!$B:$D, K7, $K$2)</f>
        <v>Beschreibung</v>
      </c>
      <c r="C7" s="525"/>
      <c r="D7" s="525"/>
      <c r="E7" s="525"/>
      <c r="F7" s="526"/>
      <c r="G7" s="95"/>
      <c r="H7" s="95"/>
      <c r="K7" s="96">
        <v>73</v>
      </c>
      <c r="L7" s="407"/>
      <c r="M7" s="99"/>
      <c r="N7" s="99"/>
      <c r="O7" s="99"/>
      <c r="Q7" s="91"/>
      <c r="R7" s="91"/>
      <c r="S7" s="91"/>
      <c r="T7" s="91"/>
      <c r="U7" s="91"/>
      <c r="V7" s="91"/>
      <c r="W7" s="91"/>
      <c r="X7" s="91"/>
    </row>
    <row r="8" spans="1:24" ht="15" customHeight="1">
      <c r="A8" s="351"/>
      <c r="B8" s="80" t="str" cm="1">
        <f t="array" ref="B8">INDEX(Textes!$B:$D, K8, $K$2)</f>
        <v>Nettofläche m2</v>
      </c>
      <c r="C8" s="527"/>
      <c r="D8" s="527"/>
      <c r="E8" s="527"/>
      <c r="F8" s="528"/>
      <c r="G8" s="95"/>
      <c r="H8" s="95"/>
      <c r="K8" s="96">
        <v>74</v>
      </c>
      <c r="L8" s="407"/>
      <c r="M8" s="99"/>
      <c r="N8" s="99"/>
      <c r="O8" s="99"/>
      <c r="Q8" s="91"/>
      <c r="R8" s="91"/>
      <c r="S8" s="91"/>
      <c r="T8" s="91"/>
      <c r="U8" s="91"/>
      <c r="V8" s="91"/>
      <c r="W8" s="91"/>
      <c r="X8" s="91"/>
    </row>
    <row r="9" spans="1:24" ht="15" customHeight="1">
      <c r="A9" s="351"/>
      <c r="B9" s="80" t="str" cm="1">
        <f t="array" ref="B9">INDEX(Textes!$B:$D, K9, $K$2)</f>
        <v>Raumnutzung</v>
      </c>
      <c r="C9" s="518"/>
      <c r="D9" s="518"/>
      <c r="E9" s="518"/>
      <c r="F9" s="519"/>
      <c r="G9" s="95"/>
      <c r="H9" s="95"/>
      <c r="I9" s="370">
        <f>IF(ISBLANK(C9), 1, MATCH(C9, Dropdowns!A97:$A$150, 0))</f>
        <v>1</v>
      </c>
      <c r="J9" s="376" t="b">
        <f>(C9=Dropdowns!A150)</f>
        <v>0</v>
      </c>
      <c r="K9" s="96">
        <v>75</v>
      </c>
      <c r="L9" s="408" t="s">
        <v>5291</v>
      </c>
      <c r="M9" s="99"/>
      <c r="N9" s="99"/>
      <c r="O9" s="99"/>
      <c r="Q9" s="91"/>
      <c r="R9" s="91"/>
      <c r="S9" s="91"/>
      <c r="T9" s="91"/>
      <c r="U9" s="91"/>
      <c r="V9" s="91"/>
      <c r="W9" s="91"/>
      <c r="X9" s="91"/>
    </row>
    <row r="10" spans="1:24" ht="30" customHeight="1">
      <c r="A10" s="351"/>
      <c r="B10" s="347" t="str" cm="1">
        <f t="array" ref="B10">INDEX(Textes!$B:$D, K10, $K$2)</f>
        <v>Begründung der Spezialnutzung</v>
      </c>
      <c r="C10" s="529"/>
      <c r="D10" s="529"/>
      <c r="E10" s="529"/>
      <c r="F10" s="530"/>
      <c r="G10" s="95"/>
      <c r="H10" s="95"/>
      <c r="I10" s="82"/>
      <c r="J10" s="376"/>
      <c r="K10" s="91">
        <v>105</v>
      </c>
      <c r="L10" s="407"/>
      <c r="M10" s="99"/>
      <c r="N10" s="99"/>
      <c r="O10" s="99"/>
      <c r="Q10" s="91"/>
      <c r="R10" s="91"/>
      <c r="S10" s="91"/>
      <c r="T10" s="91"/>
      <c r="U10" s="91"/>
      <c r="V10" s="91"/>
      <c r="W10" s="91"/>
      <c r="X10" s="91"/>
    </row>
    <row r="11" spans="1:24" ht="15" customHeight="1">
      <c r="A11" s="351"/>
      <c r="B11" s="80" t="str" cm="1">
        <f t="array" ref="B11">INDEX(Textes!$B:$D, K11, $K$2)</f>
        <v>Sehbedingung</v>
      </c>
      <c r="C11" s="518"/>
      <c r="D11" s="518"/>
      <c r="E11" s="518"/>
      <c r="F11" s="519"/>
      <c r="G11" s="95"/>
      <c r="H11" s="95"/>
      <c r="I11" s="370" t="str">
        <f>IF(ISBLANK(C11), "-", MATCH(C11, Dropdowns!$A$92:$A$93, 0))</f>
        <v>-</v>
      </c>
      <c r="J11" s="376" t="b">
        <f>(I11=2)</f>
        <v>0</v>
      </c>
      <c r="K11" s="96">
        <v>76</v>
      </c>
      <c r="L11" s="408" t="s">
        <v>5292</v>
      </c>
      <c r="M11" s="99"/>
      <c r="N11" s="99"/>
      <c r="O11" s="99"/>
      <c r="Q11" s="91"/>
      <c r="R11" s="91"/>
      <c r="S11" s="91"/>
      <c r="T11" s="91"/>
      <c r="U11" s="91"/>
      <c r="V11" s="91"/>
      <c r="W11" s="91"/>
      <c r="X11" s="91"/>
    </row>
    <row r="12" spans="1:24" s="346" customFormat="1" ht="30" customHeight="1">
      <c r="A12" s="352"/>
      <c r="B12" s="347" t="str" cm="1">
        <f t="array" ref="B12">INDEX(Textes!$B:$D, K12, $K$2)</f>
        <v>Begründung für die besonderen Anforderungen</v>
      </c>
      <c r="C12" s="531"/>
      <c r="D12" s="531"/>
      <c r="E12" s="531"/>
      <c r="F12" s="532"/>
      <c r="G12" s="95"/>
      <c r="H12" s="343"/>
      <c r="I12" s="81"/>
      <c r="J12" s="81"/>
      <c r="K12" s="344">
        <v>117</v>
      </c>
      <c r="L12" s="409"/>
      <c r="M12" s="345"/>
      <c r="N12" s="345"/>
      <c r="O12" s="345"/>
      <c r="P12" s="96"/>
      <c r="Q12" s="91"/>
      <c r="R12" s="91"/>
      <c r="S12" s="91"/>
      <c r="T12" s="91"/>
      <c r="U12" s="91"/>
      <c r="V12" s="91"/>
      <c r="W12" s="91"/>
      <c r="X12" s="91"/>
    </row>
    <row r="13" spans="1:24" ht="16.5">
      <c r="A13" s="351"/>
      <c r="B13" s="86"/>
      <c r="C13" s="100"/>
      <c r="D13" s="95"/>
      <c r="E13" s="95"/>
      <c r="F13" s="95"/>
      <c r="G13" s="95"/>
      <c r="H13" s="95"/>
      <c r="L13" s="406"/>
      <c r="Q13" s="91"/>
      <c r="R13" s="91"/>
      <c r="S13" s="91"/>
      <c r="T13" s="91"/>
      <c r="U13" s="91"/>
      <c r="V13" s="91"/>
      <c r="W13" s="91"/>
      <c r="X13" s="91"/>
    </row>
    <row r="14" spans="1:24" s="90" customFormat="1" ht="21.2" customHeight="1">
      <c r="A14" s="353"/>
      <c r="B14" s="94" t="str" cm="1">
        <f t="array" ref="B14">INDEX(Textes!$B:$D, K14, $K$2)</f>
        <v>Nutzung</v>
      </c>
      <c r="C14" s="86"/>
      <c r="D14" s="86"/>
      <c r="E14" s="86"/>
      <c r="F14" s="86"/>
      <c r="G14" s="95"/>
      <c r="H14" s="86"/>
      <c r="I14" s="82"/>
      <c r="J14" s="82"/>
      <c r="K14" s="91">
        <v>77</v>
      </c>
      <c r="L14" s="405"/>
      <c r="M14" s="91"/>
      <c r="N14" s="91"/>
      <c r="O14" s="91"/>
      <c r="P14" s="96"/>
      <c r="Q14" s="91"/>
      <c r="R14" s="91"/>
      <c r="S14" s="91"/>
      <c r="T14" s="91"/>
      <c r="U14" s="91"/>
      <c r="V14" s="91"/>
      <c r="W14" s="91"/>
      <c r="X14" s="91"/>
    </row>
    <row r="15" spans="1:24" ht="15" customHeight="1">
      <c r="A15" s="351"/>
      <c r="B15" s="80" t="str" cm="1">
        <f t="array" ref="B15">INDEX(Textes!$B:$D, K15, $K$2)</f>
        <v>Raumlänge (m)</v>
      </c>
      <c r="C15" s="535"/>
      <c r="D15" s="535"/>
      <c r="E15" s="535"/>
      <c r="F15" s="536"/>
      <c r="G15" s="95"/>
      <c r="H15" s="95"/>
      <c r="K15" s="96">
        <v>108</v>
      </c>
      <c r="L15" s="407"/>
      <c r="M15" s="99"/>
      <c r="N15" s="99"/>
      <c r="O15" s="99"/>
      <c r="Q15" s="91"/>
      <c r="R15" s="91"/>
      <c r="S15" s="91"/>
      <c r="T15" s="91"/>
      <c r="U15" s="91"/>
      <c r="V15" s="91"/>
      <c r="W15" s="91"/>
      <c r="X15" s="91"/>
    </row>
    <row r="16" spans="1:24" ht="15" customHeight="1">
      <c r="A16" s="351"/>
      <c r="B16" s="80" t="str" cm="1">
        <f t="array" ref="B16">INDEX(Textes!$B:$D, K16, $K$2)</f>
        <v>Raumtiefe (m)</v>
      </c>
      <c r="C16" s="533">
        <f>IFERROR(C8/C15, 0)</f>
        <v>0</v>
      </c>
      <c r="D16" s="533"/>
      <c r="E16" s="533"/>
      <c r="F16" s="534"/>
      <c r="G16" s="95"/>
      <c r="H16" s="95"/>
      <c r="K16" s="96">
        <v>109</v>
      </c>
      <c r="L16" s="407"/>
      <c r="M16" s="99"/>
      <c r="N16" s="99"/>
      <c r="O16" s="99"/>
      <c r="Q16" s="91"/>
      <c r="R16" s="91"/>
      <c r="S16" s="91"/>
      <c r="T16" s="91"/>
      <c r="U16" s="91"/>
      <c r="V16" s="91"/>
      <c r="W16" s="91"/>
      <c r="X16" s="91"/>
    </row>
    <row r="17" spans="1:24" ht="15" customHeight="1">
      <c r="A17" s="351"/>
      <c r="B17" s="80" t="str" cm="1">
        <f t="array" ref="B17">INDEX(Textes!$B:$D, K17, $K$2)</f>
        <v>Raumhöhe (m)</v>
      </c>
      <c r="C17" s="535"/>
      <c r="D17" s="535"/>
      <c r="E17" s="535"/>
      <c r="F17" s="536"/>
      <c r="G17" s="95"/>
      <c r="H17" s="95"/>
      <c r="K17" s="96">
        <v>110</v>
      </c>
      <c r="L17" s="407"/>
      <c r="M17" s="99"/>
      <c r="N17" s="99"/>
      <c r="O17" s="99"/>
      <c r="Q17" s="91"/>
      <c r="R17" s="91"/>
      <c r="S17" s="91"/>
      <c r="T17" s="91"/>
      <c r="U17" s="91"/>
      <c r="V17" s="91"/>
      <c r="W17" s="91"/>
      <c r="X17" s="91"/>
    </row>
    <row r="18" spans="1:24" ht="15" customHeight="1">
      <c r="A18" s="351"/>
      <c r="B18" s="80" t="str" cm="1">
        <f t="array" ref="B18">INDEX(Textes!$B:$D, K18, $K$2)</f>
        <v>Bewertungsebene (m)</v>
      </c>
      <c r="C18" s="537"/>
      <c r="D18" s="537"/>
      <c r="E18" s="537"/>
      <c r="F18" s="538"/>
      <c r="G18" s="95"/>
      <c r="H18" s="95"/>
      <c r="K18" s="96">
        <v>111</v>
      </c>
      <c r="L18" s="407"/>
      <c r="M18" s="99"/>
      <c r="N18" s="99"/>
      <c r="O18" s="99"/>
      <c r="Q18" s="91"/>
      <c r="R18" s="91"/>
      <c r="S18" s="91"/>
      <c r="T18" s="91"/>
      <c r="U18" s="91"/>
      <c r="V18" s="91"/>
      <c r="W18" s="91"/>
      <c r="X18" s="91"/>
    </row>
    <row r="19" spans="1:24" ht="15" customHeight="1">
      <c r="A19" s="351"/>
      <c r="B19" s="80" t="str" cm="1">
        <f t="array" ref="B19">INDEX(Textes!$B:$D, K19, $K$2)</f>
        <v>Betriebsstunden am Tag (h/d)</v>
      </c>
      <c r="C19" s="523"/>
      <c r="D19" s="523"/>
      <c r="E19" s="523"/>
      <c r="F19" s="524"/>
      <c r="G19" s="95"/>
      <c r="H19" s="95"/>
      <c r="K19" s="96">
        <v>112</v>
      </c>
      <c r="L19" s="407"/>
      <c r="M19" s="99"/>
      <c r="N19" s="99"/>
      <c r="O19" s="99"/>
      <c r="Q19" s="91"/>
      <c r="R19" s="91"/>
      <c r="S19" s="91"/>
      <c r="T19" s="91"/>
      <c r="U19" s="91"/>
      <c r="V19" s="91"/>
      <c r="W19" s="91"/>
      <c r="X19" s="91"/>
    </row>
    <row r="20" spans="1:24" ht="15" customHeight="1">
      <c r="A20" s="351"/>
      <c r="B20" s="80" t="str" cm="1">
        <f t="array" ref="B20">INDEX(Textes!$B:$D, K20, $K$2)</f>
        <v>Betriebsstunden nachts (h/d)</v>
      </c>
      <c r="C20" s="523"/>
      <c r="D20" s="523"/>
      <c r="E20" s="523"/>
      <c r="F20" s="524"/>
      <c r="G20" s="95"/>
      <c r="H20" s="95"/>
      <c r="K20" s="96">
        <v>113</v>
      </c>
      <c r="L20" s="407"/>
      <c r="M20" s="99"/>
      <c r="N20" s="99"/>
      <c r="O20" s="99"/>
      <c r="Q20" s="91"/>
      <c r="R20" s="91"/>
      <c r="S20" s="91"/>
      <c r="T20" s="91"/>
      <c r="U20" s="91"/>
      <c r="V20" s="91"/>
      <c r="W20" s="91"/>
      <c r="X20" s="91"/>
    </row>
    <row r="21" spans="1:24" ht="15" customHeight="1">
      <c r="A21" s="351"/>
      <c r="B21" s="80" t="str" cm="1">
        <f t="array" ref="B21">INDEX(Textes!$B:$D, K21, $K$2)</f>
        <v>Tage pro Jahr (d/a)</v>
      </c>
      <c r="C21" s="523"/>
      <c r="D21" s="523"/>
      <c r="E21" s="523"/>
      <c r="F21" s="524"/>
      <c r="G21" s="95"/>
      <c r="H21" s="95"/>
      <c r="K21" s="96">
        <v>114</v>
      </c>
      <c r="L21" s="407"/>
      <c r="M21" s="99"/>
      <c r="N21" s="99"/>
      <c r="O21" s="99"/>
      <c r="Q21" s="91"/>
      <c r="R21" s="91"/>
      <c r="S21" s="91"/>
      <c r="T21" s="91"/>
      <c r="U21" s="91"/>
      <c r="V21" s="91"/>
      <c r="W21" s="91"/>
      <c r="X21" s="91"/>
    </row>
    <row r="22" spans="1:24" ht="15" customHeight="1">
      <c r="A22" s="351"/>
      <c r="B22" s="80" t="str" cm="1">
        <f t="array" ref="B22">INDEX(Textes!$B:$D, K22, $K$2)</f>
        <v>Beleuchtungsstärke (lx)</v>
      </c>
      <c r="C22" s="523"/>
      <c r="D22" s="523"/>
      <c r="E22" s="523"/>
      <c r="F22" s="524"/>
      <c r="G22" s="95"/>
      <c r="H22" s="95"/>
      <c r="K22" s="96">
        <v>116</v>
      </c>
      <c r="L22" s="407"/>
      <c r="M22" s="99"/>
      <c r="N22" s="99"/>
      <c r="O22" s="99"/>
      <c r="Q22" s="91"/>
      <c r="R22" s="91"/>
      <c r="S22" s="91"/>
      <c r="T22" s="91"/>
      <c r="U22" s="91"/>
      <c r="V22" s="91"/>
      <c r="W22" s="91"/>
      <c r="X22" s="91"/>
    </row>
    <row r="23" spans="1:24" ht="15" customHeight="1">
      <c r="A23" s="351"/>
      <c r="B23" s="80" t="str" cm="1">
        <f t="array" ref="B23">INDEX(Textes!$B:$D, K23, $K$2)</f>
        <v>Art der Nutzung</v>
      </c>
      <c r="C23" s="518"/>
      <c r="D23" s="518"/>
      <c r="E23" s="518"/>
      <c r="F23" s="519"/>
      <c r="G23" s="95"/>
      <c r="H23" s="95"/>
      <c r="I23" s="370">
        <f>IFERROR(MATCH(C23, Dropdowns!$A$60:$A$62, 0), 1)</f>
        <v>1</v>
      </c>
      <c r="K23" s="96">
        <v>115</v>
      </c>
      <c r="L23" s="407"/>
      <c r="M23" s="99"/>
      <c r="N23" s="99"/>
      <c r="O23" s="99"/>
      <c r="Q23" s="91"/>
      <c r="R23" s="91"/>
      <c r="S23" s="91"/>
      <c r="T23" s="91"/>
      <c r="U23" s="91"/>
      <c r="V23" s="91"/>
      <c r="W23" s="91"/>
      <c r="X23" s="91"/>
    </row>
    <row r="24" spans="1:24" ht="15" customHeight="1">
      <c r="A24" s="351"/>
      <c r="B24" s="367" t="str" cm="1">
        <f t="array" ref="B24">INDEX(Textes!$B:$D, K24, $K$2)</f>
        <v>Regelung Präsenz</v>
      </c>
      <c r="C24" s="518"/>
      <c r="D24" s="518"/>
      <c r="E24" s="518"/>
      <c r="F24" s="519"/>
      <c r="G24" s="95"/>
      <c r="I24" s="370">
        <f>IFERROR(MATCH(C24, IF($B$36=2017, Dropdowns!$A$67:$A$76, Dropdowns!$A$79:$A$87), 0), 1)</f>
        <v>1</v>
      </c>
      <c r="K24" s="96">
        <v>78</v>
      </c>
      <c r="L24" s="406"/>
      <c r="Q24" s="91"/>
      <c r="R24" s="91"/>
      <c r="S24" s="91"/>
      <c r="T24" s="91"/>
      <c r="U24" s="91"/>
      <c r="V24" s="91"/>
      <c r="W24" s="91"/>
      <c r="X24" s="91"/>
    </row>
    <row r="25" spans="1:24" ht="16.5">
      <c r="A25" s="351"/>
      <c r="B25" s="86"/>
      <c r="C25" s="100"/>
      <c r="D25" s="95"/>
      <c r="E25" s="95"/>
      <c r="F25" s="95"/>
      <c r="G25" s="95"/>
      <c r="H25" s="95"/>
      <c r="L25" s="406"/>
      <c r="Q25" s="91"/>
      <c r="R25" s="91"/>
      <c r="S25" s="91"/>
      <c r="T25" s="91"/>
      <c r="U25" s="91"/>
      <c r="V25" s="91"/>
      <c r="W25" s="91"/>
      <c r="X25" s="91"/>
    </row>
    <row r="26" spans="1:24" s="90" customFormat="1" ht="21.2" customHeight="1">
      <c r="A26" s="350"/>
      <c r="B26" s="94" t="str" cm="1">
        <f t="array" ref="B26">INDEX(Textes!$B:$D, K26, $K$2)</f>
        <v>Tageslicht</v>
      </c>
      <c r="C26" s="86"/>
      <c r="D26" s="86"/>
      <c r="E26" s="86"/>
      <c r="F26" s="86"/>
      <c r="G26" s="95"/>
      <c r="H26" s="86"/>
      <c r="I26" s="82"/>
      <c r="J26" s="81"/>
      <c r="K26" s="91">
        <v>79</v>
      </c>
      <c r="L26" s="410"/>
      <c r="M26" s="106"/>
      <c r="N26" s="106"/>
      <c r="O26" s="106"/>
      <c r="P26" s="96"/>
      <c r="Q26" s="91"/>
      <c r="R26" s="91"/>
      <c r="S26" s="91"/>
      <c r="T26" s="91"/>
      <c r="U26" s="91"/>
      <c r="V26" s="91"/>
      <c r="W26" s="91"/>
      <c r="X26" s="91"/>
    </row>
    <row r="27" spans="1:24" ht="15" customHeight="1">
      <c r="A27" s="351"/>
      <c r="B27" s="80" t="str" cm="1">
        <f t="array" ref="B27">INDEX(Textes!$B:$D, K27, $K$2)</f>
        <v>Tageslichtnutzung</v>
      </c>
      <c r="C27" s="518"/>
      <c r="D27" s="518"/>
      <c r="E27" s="518"/>
      <c r="F27" s="519"/>
      <c r="G27" s="95"/>
      <c r="H27" s="95"/>
      <c r="J27" s="376" t="b">
        <f>(C27=Dropdowns!$A$196)</f>
        <v>0</v>
      </c>
      <c r="K27" s="96">
        <v>107</v>
      </c>
      <c r="L27" s="408" t="s">
        <v>5295</v>
      </c>
      <c r="Q27" s="91"/>
      <c r="R27" s="91"/>
      <c r="S27" s="91"/>
      <c r="T27" s="91"/>
      <c r="U27" s="91"/>
      <c r="V27" s="91"/>
      <c r="W27" s="91"/>
      <c r="X27" s="91"/>
    </row>
    <row r="28" spans="1:24" ht="15" customHeight="1">
      <c r="A28" s="351"/>
      <c r="B28" s="80" t="str" cm="1">
        <f t="array" ref="B28">INDEX(Textes!$B:$D, K28, $K$2)</f>
        <v>Glasanteil</v>
      </c>
      <c r="C28" s="520"/>
      <c r="D28" s="520"/>
      <c r="E28" s="520"/>
      <c r="F28" s="521"/>
      <c r="G28" s="95"/>
      <c r="H28" s="95"/>
      <c r="J28" s="377"/>
      <c r="K28" s="96">
        <v>80</v>
      </c>
      <c r="L28" s="406"/>
      <c r="Q28" s="91"/>
      <c r="R28" s="91"/>
      <c r="S28" s="91"/>
      <c r="T28" s="91"/>
      <c r="U28" s="91"/>
      <c r="V28" s="91"/>
      <c r="W28" s="91"/>
      <c r="X28" s="91"/>
    </row>
    <row r="29" spans="1:24" ht="15" customHeight="1">
      <c r="A29" s="351"/>
      <c r="B29" s="80" t="str" cm="1">
        <f t="array" ref="B29">INDEX(Textes!$B:$D, K29, $K$2)</f>
        <v>Raumhelligkeit</v>
      </c>
      <c r="C29" s="518"/>
      <c r="D29" s="518"/>
      <c r="E29" s="518"/>
      <c r="F29" s="519"/>
      <c r="G29" s="95"/>
      <c r="H29" s="95"/>
      <c r="I29" s="370">
        <f>IFERROR(MATCH(C29, Dropdowns!$A$16:$A$18, 0), 1)</f>
        <v>1</v>
      </c>
      <c r="K29" s="91">
        <v>81</v>
      </c>
      <c r="L29" s="411"/>
      <c r="M29" s="107"/>
      <c r="N29" s="107"/>
      <c r="O29" s="107"/>
      <c r="Q29" s="91"/>
      <c r="R29" s="91"/>
      <c r="S29" s="91"/>
      <c r="T29" s="91"/>
      <c r="U29" s="91"/>
      <c r="V29" s="91"/>
      <c r="W29" s="91"/>
      <c r="X29" s="91"/>
    </row>
    <row r="30" spans="1:24" ht="15" customHeight="1">
      <c r="A30" s="351"/>
      <c r="B30" s="80" t="str" cm="1">
        <f t="array" ref="B30">INDEX(Textes!$B:$D, K30, $K$2)</f>
        <v>Verschattung Umgebung</v>
      </c>
      <c r="C30" s="518"/>
      <c r="D30" s="518"/>
      <c r="E30" s="518"/>
      <c r="F30" s="519"/>
      <c r="G30" s="95"/>
      <c r="H30" s="95"/>
      <c r="I30" s="370">
        <f>IFERROR(MATCH(C30, Dropdowns!$A$22:$A$24, 0), 1)</f>
        <v>1</v>
      </c>
      <c r="K30" s="96">
        <v>82</v>
      </c>
      <c r="L30" s="411"/>
      <c r="M30" s="107"/>
      <c r="N30" s="107"/>
      <c r="O30" s="107"/>
      <c r="Q30" s="91"/>
      <c r="R30" s="91"/>
      <c r="S30" s="91"/>
      <c r="T30" s="91"/>
      <c r="U30" s="91"/>
      <c r="V30" s="91"/>
      <c r="W30" s="91"/>
      <c r="X30" s="91"/>
    </row>
    <row r="31" spans="1:24" ht="15" customHeight="1">
      <c r="A31" s="351"/>
      <c r="B31" s="80" t="str" cm="1">
        <f t="array" ref="B31">INDEX(Textes!$B:$D, K31, $K$2)</f>
        <v>Sonnenschutz Art</v>
      </c>
      <c r="C31" s="518"/>
      <c r="D31" s="518"/>
      <c r="E31" s="518"/>
      <c r="F31" s="519"/>
      <c r="G31" s="95"/>
      <c r="H31" s="95"/>
      <c r="I31" s="370">
        <f>IFERROR(MATCH(C31, Dropdowns!$A$42:$A$47, 0), 1)</f>
        <v>1</v>
      </c>
      <c r="K31" s="91">
        <v>83</v>
      </c>
      <c r="L31" s="406"/>
      <c r="Q31" s="91"/>
      <c r="R31" s="91"/>
      <c r="S31" s="91"/>
      <c r="T31" s="91"/>
      <c r="U31" s="91"/>
      <c r="V31" s="91"/>
      <c r="W31" s="91"/>
      <c r="X31" s="91"/>
    </row>
    <row r="32" spans="1:24" ht="15" customHeight="1">
      <c r="A32" s="351"/>
      <c r="B32" s="80" t="str" cm="1">
        <f t="array" ref="B32">INDEX(Textes!$B:$D, K32, $K$2)</f>
        <v>Sonnenschutz Regelung</v>
      </c>
      <c r="C32" s="518"/>
      <c r="D32" s="518"/>
      <c r="E32" s="518"/>
      <c r="F32" s="519"/>
      <c r="G32" s="95"/>
      <c r="H32" s="95"/>
      <c r="I32" s="370">
        <f>IFERROR(MATCH(C32, Dropdowns!$A$51:$A$56, 0), 1)</f>
        <v>1</v>
      </c>
      <c r="K32" s="96">
        <v>84</v>
      </c>
      <c r="L32" s="406"/>
      <c r="Q32" s="91"/>
      <c r="R32" s="91"/>
      <c r="S32" s="91"/>
      <c r="T32" s="91"/>
      <c r="U32" s="91"/>
      <c r="V32" s="91"/>
      <c r="W32" s="91"/>
      <c r="X32" s="91"/>
    </row>
    <row r="33" spans="1:24" ht="15" customHeight="1">
      <c r="A33" s="351"/>
      <c r="B33" s="80" t="str" cm="1">
        <f t="array" ref="B33">INDEX(Textes!$B:$D, K33, $K$2)</f>
        <v>Regelung Tageslicht</v>
      </c>
      <c r="C33" s="518"/>
      <c r="D33" s="518"/>
      <c r="E33" s="518"/>
      <c r="F33" s="519"/>
      <c r="G33" s="95"/>
      <c r="H33" s="95"/>
      <c r="I33" s="370">
        <f>IFERROR(MATCH(C33, Dropdowns!$A$8:$A$12, 0), 1)</f>
        <v>1</v>
      </c>
      <c r="K33" s="91">
        <v>85</v>
      </c>
      <c r="L33" s="406"/>
      <c r="Q33" s="91"/>
      <c r="R33" s="91"/>
      <c r="S33" s="91"/>
      <c r="T33" s="91"/>
      <c r="U33" s="91"/>
      <c r="V33" s="91"/>
      <c r="W33" s="91"/>
      <c r="X33" s="91"/>
    </row>
    <row r="34" spans="1:24" ht="16.5">
      <c r="A34" s="351"/>
      <c r="B34" s="86"/>
      <c r="C34" s="95"/>
      <c r="D34" s="95"/>
      <c r="E34" s="95"/>
      <c r="F34" s="95"/>
      <c r="G34" s="95"/>
      <c r="H34" s="95"/>
      <c r="L34" s="406"/>
      <c r="M34" s="108"/>
      <c r="N34" s="108"/>
      <c r="O34" s="108"/>
      <c r="Q34" s="91"/>
      <c r="R34" s="91"/>
      <c r="S34" s="91"/>
      <c r="T34" s="91"/>
      <c r="U34" s="91"/>
      <c r="V34" s="91"/>
      <c r="W34" s="91"/>
      <c r="X34" s="91"/>
    </row>
    <row r="35" spans="1:24" s="90" customFormat="1" ht="21.2" hidden="1" customHeight="1">
      <c r="A35" s="354"/>
      <c r="B35" s="102"/>
      <c r="C35" s="103"/>
      <c r="D35" s="103"/>
      <c r="E35" s="103"/>
      <c r="F35" s="103"/>
      <c r="G35" s="103"/>
      <c r="H35" s="101"/>
      <c r="I35" s="416"/>
      <c r="J35" s="414"/>
      <c r="K35" s="108"/>
      <c r="L35" s="406"/>
      <c r="M35" s="108"/>
      <c r="N35" s="108"/>
      <c r="O35" s="108"/>
      <c r="P35" s="96"/>
      <c r="Q35" s="91"/>
      <c r="R35" s="91"/>
      <c r="S35" s="91"/>
      <c r="T35" s="91"/>
      <c r="U35" s="91"/>
      <c r="V35" s="91"/>
      <c r="W35" s="91"/>
      <c r="X35" s="91"/>
    </row>
    <row r="36" spans="1:24" s="90" customFormat="1" ht="21.2" hidden="1" customHeight="1">
      <c r="A36" s="354"/>
      <c r="B36" s="174">
        <f>A!$H$5</f>
        <v>2023</v>
      </c>
      <c r="C36" s="103" t="s">
        <v>130</v>
      </c>
      <c r="D36" s="103" t="s">
        <v>131</v>
      </c>
      <c r="E36" s="103" t="s">
        <v>132</v>
      </c>
      <c r="F36" s="103" t="s">
        <v>5297</v>
      </c>
      <c r="G36" s="103" t="s">
        <v>5312</v>
      </c>
      <c r="H36" s="101"/>
      <c r="I36" s="413"/>
      <c r="J36" s="429" t="b">
        <f>A!N10</f>
        <v>0</v>
      </c>
      <c r="K36" s="108"/>
      <c r="L36" s="408" t="s">
        <v>5311</v>
      </c>
      <c r="M36" s="104"/>
      <c r="N36" s="104"/>
      <c r="O36" s="104"/>
      <c r="P36" s="96"/>
      <c r="Q36" s="91"/>
      <c r="R36" s="91"/>
      <c r="S36" s="91"/>
      <c r="T36" s="91"/>
      <c r="U36" s="91"/>
      <c r="V36" s="91"/>
      <c r="W36" s="91"/>
      <c r="X36" s="91"/>
    </row>
    <row r="37" spans="1:24" ht="15" hidden="1" customHeight="1">
      <c r="A37" s="354"/>
      <c r="B37" s="385" t="s">
        <v>179</v>
      </c>
      <c r="C37" s="384" cm="1">
        <f t="array" ref="C37">IF($J$9, $C15, INDEX(DB_SIA, $I$9, $I37))</f>
        <v>3.5</v>
      </c>
      <c r="D37" s="384" cm="1">
        <f t="array" ref="D37">IF($J$9, $C15, INDEX(DB_SIA, $I$9, $I37))</f>
        <v>3.5</v>
      </c>
      <c r="E37" s="384" cm="1">
        <f t="array" ref="E37">IF($J$9, $C15, INDEX(DB_SIA, $I$9, $I37))</f>
        <v>3.5</v>
      </c>
      <c r="F37" s="384" cm="1">
        <f t="array" ref="F37">IF($J$9, $C15, INDEX(DB_SIA, $I$9, $I37))</f>
        <v>3.5</v>
      </c>
      <c r="G37" s="384" cm="1">
        <f t="array" ref="G37">IF($J$9, $C15, INDEX(DB_SIA, $I$9, $I37))</f>
        <v>3.5</v>
      </c>
      <c r="H37" s="101"/>
      <c r="I37" s="421">
        <v>2</v>
      </c>
      <c r="J37" s="414"/>
      <c r="K37" s="108"/>
      <c r="L37" s="406"/>
      <c r="M37" s="389" t="s">
        <v>5302</v>
      </c>
      <c r="Q37" s="91"/>
      <c r="R37" s="91"/>
      <c r="S37" s="91"/>
      <c r="T37" s="91"/>
      <c r="U37" s="91"/>
      <c r="V37" s="91"/>
      <c r="W37" s="91"/>
      <c r="X37" s="91"/>
    </row>
    <row r="38" spans="1:24" ht="15" hidden="1" customHeight="1">
      <c r="A38" s="354"/>
      <c r="B38" s="385" t="s">
        <v>180</v>
      </c>
      <c r="C38" s="384" cm="1">
        <f t="array" ref="C38">IF($J$9, $C16, INDEX(DB_SIA, $I$9, $I38))</f>
        <v>4</v>
      </c>
      <c r="D38" s="384" cm="1">
        <f t="array" ref="D38">IF($J$9, $C16, INDEX(DB_SIA, $I$9, $I38))</f>
        <v>4</v>
      </c>
      <c r="E38" s="384" cm="1">
        <f t="array" ref="E38">IF($J$9, $C16, INDEX(DB_SIA, $I$9, $I38))</f>
        <v>4</v>
      </c>
      <c r="F38" s="384" cm="1">
        <f t="array" ref="F38">IF($J$9, $C16, INDEX(DB_SIA, $I$9, $I38))</f>
        <v>4</v>
      </c>
      <c r="G38" s="384" cm="1">
        <f t="array" ref="G38">IF($J$9, $C16, INDEX(DB_SIA, $I$9, $I38))</f>
        <v>4</v>
      </c>
      <c r="H38" s="101"/>
      <c r="I38" s="421">
        <v>3</v>
      </c>
      <c r="J38" s="414"/>
      <c r="K38" s="108"/>
      <c r="L38" s="406"/>
      <c r="M38" s="418" t="s">
        <v>5303</v>
      </c>
      <c r="Q38" s="91"/>
      <c r="R38" s="91"/>
      <c r="S38" s="91"/>
      <c r="T38" s="91"/>
      <c r="U38" s="91"/>
      <c r="V38" s="91"/>
      <c r="W38" s="91"/>
      <c r="X38" s="91"/>
    </row>
    <row r="39" spans="1:24" ht="15" hidden="1" customHeight="1">
      <c r="A39" s="354"/>
      <c r="B39" s="385" t="s">
        <v>152</v>
      </c>
      <c r="C39" s="384" cm="1">
        <f t="array" ref="C39">IF($J$9, $C17, INDEX(DB_SIA, $I$9, $I39))</f>
        <v>2.2000000000000002</v>
      </c>
      <c r="D39" s="384" cm="1">
        <f t="array" ref="D39">IF($J$9, $C17, INDEX(DB_SIA, $I$9, $I39))</f>
        <v>2.2000000000000002</v>
      </c>
      <c r="E39" s="384" cm="1">
        <f t="array" ref="E39">IF($J$9, $C17, INDEX(DB_SIA, $I$9, $I39))</f>
        <v>2.2000000000000002</v>
      </c>
      <c r="F39" s="384" cm="1">
        <f t="array" ref="F39">IF($J$9, $C17, INDEX(DB_SIA, $I$9, $I39))</f>
        <v>2.2000000000000002</v>
      </c>
      <c r="G39" s="384" cm="1">
        <f t="array" ref="G39">IF($J$9, $C17, INDEX(DB_SIA, $I$9, $I39))</f>
        <v>2.2000000000000002</v>
      </c>
      <c r="H39" s="101"/>
      <c r="I39" s="421">
        <v>4</v>
      </c>
      <c r="J39" s="414"/>
      <c r="K39" s="108"/>
      <c r="L39" s="406"/>
      <c r="M39" s="419" t="s">
        <v>5304</v>
      </c>
      <c r="Q39" s="91"/>
      <c r="R39" s="91"/>
      <c r="S39" s="91"/>
      <c r="T39" s="91"/>
      <c r="U39" s="91"/>
      <c r="V39" s="91"/>
      <c r="W39" s="91"/>
      <c r="X39" s="91"/>
    </row>
    <row r="40" spans="1:24" ht="15" hidden="1" customHeight="1">
      <c r="A40" s="354"/>
      <c r="B40" s="386" t="s">
        <v>181</v>
      </c>
      <c r="C40" s="384" cm="1">
        <f t="array" ref="C40">IF($J$9, $C18, INDEX(DB_SIA, $I$9, $I40))</f>
        <v>0.05</v>
      </c>
      <c r="D40" s="384" cm="1">
        <f t="array" ref="D40">IF($J$9, $C18, INDEX(DB_SIA, $I$9, $I40))</f>
        <v>0.05</v>
      </c>
      <c r="E40" s="384" cm="1">
        <f t="array" ref="E40">IF($J$9, $C18, INDEX(DB_SIA, $I$9, $I40))</f>
        <v>0.05</v>
      </c>
      <c r="F40" s="384" cm="1">
        <f t="array" ref="F40">IF($J$9, $C18, INDEX(DB_SIA, $I$9, $I40))</f>
        <v>0.05</v>
      </c>
      <c r="G40" s="384" cm="1">
        <f t="array" ref="G40">IF($J$9, $C18, INDEX(DB_SIA, $I$9, $I40))</f>
        <v>0.05</v>
      </c>
      <c r="H40" s="101"/>
      <c r="I40" s="421">
        <v>5</v>
      </c>
      <c r="J40" s="414"/>
      <c r="K40" s="108"/>
      <c r="L40" s="406"/>
      <c r="M40" s="417" t="s">
        <v>5305</v>
      </c>
      <c r="Q40" s="91"/>
      <c r="R40" s="91"/>
      <c r="S40" s="91"/>
      <c r="T40" s="91"/>
      <c r="U40" s="91"/>
      <c r="V40" s="91"/>
      <c r="W40" s="91"/>
      <c r="X40" s="91"/>
    </row>
    <row r="41" spans="1:24" ht="15" hidden="1" customHeight="1">
      <c r="A41" s="354"/>
      <c r="B41" s="389" t="s">
        <v>198</v>
      </c>
      <c r="C41" s="378">
        <f>(C$37*C$38) / ((C$39-C$40)*(C$37+C$38))</f>
        <v>0.86821705426356566</v>
      </c>
      <c r="D41" s="378">
        <f>(D$37*D$38) / ((D$39-D$40)*(D$37+D$38))</f>
        <v>0.86821705426356566</v>
      </c>
      <c r="E41" s="378">
        <f>(E$37*E$38) / ((E$39-E$40)*(E$37+E$38))</f>
        <v>0.86821705426356566</v>
      </c>
      <c r="F41" s="378">
        <f>(F$37*F$38) / ((F$39-F$40)*(F$37+F$38))</f>
        <v>0.86821705426356566</v>
      </c>
      <c r="G41" s="378">
        <f>(G$37*G$38) / ((G$39-G$40)*(G$37+G$38))</f>
        <v>0.86821705426356566</v>
      </c>
      <c r="H41" s="101"/>
      <c r="I41" s="415"/>
      <c r="J41" s="414"/>
      <c r="K41" s="108"/>
      <c r="L41" s="406"/>
      <c r="Q41" s="91"/>
      <c r="R41" s="91"/>
      <c r="S41" s="91"/>
      <c r="T41" s="91"/>
      <c r="U41" s="91"/>
      <c r="V41" s="91"/>
      <c r="W41" s="91"/>
      <c r="X41" s="91"/>
    </row>
    <row r="42" spans="1:24" ht="15" hidden="1" customHeight="1">
      <c r="A42" s="354"/>
      <c r="B42" s="385" t="s">
        <v>146</v>
      </c>
      <c r="C42" s="382" cm="1">
        <f t="array" ref="C42">IF($J$9, $C19, INDEX(DB_SIA, $I$9, $I42))</f>
        <v>0.5</v>
      </c>
      <c r="D42" s="382" cm="1">
        <f t="array" ref="D42">IF($J$9, $C19, INDEX(DB_SIA, $I$9, $I42))</f>
        <v>0.5</v>
      </c>
      <c r="E42" s="382" cm="1">
        <f t="array" ref="E42">IF($J$9, $C19, INDEX(DB_SIA, $I$9, $I42))</f>
        <v>0.5</v>
      </c>
      <c r="F42" s="382" cm="1">
        <f t="array" ref="F42">IF($J$9, $C19, INDEX(DB_SIA, $I$9, $I42))</f>
        <v>0.5</v>
      </c>
      <c r="G42" s="382" cm="1">
        <f t="array" ref="G42">IF($J$9, $C19, INDEX(DB_SIA, $I$9, $I42))</f>
        <v>0.5</v>
      </c>
      <c r="H42" s="101"/>
      <c r="I42" s="421">
        <v>7</v>
      </c>
      <c r="J42" s="414"/>
      <c r="K42" s="108"/>
      <c r="L42" s="406"/>
      <c r="Q42" s="91"/>
      <c r="R42" s="91"/>
      <c r="S42" s="91"/>
      <c r="T42" s="91"/>
      <c r="U42" s="91"/>
      <c r="V42" s="91"/>
      <c r="W42" s="91"/>
      <c r="X42" s="91"/>
    </row>
    <row r="43" spans="1:24" ht="15" hidden="1" customHeight="1">
      <c r="A43" s="354"/>
      <c r="B43" s="387" t="s">
        <v>145</v>
      </c>
      <c r="C43" s="382" cm="1">
        <f t="array" ref="C43">IF($J$9, $C20, INDEX(DB_SIA, $I$9, $I43))</f>
        <v>1</v>
      </c>
      <c r="D43" s="382" cm="1">
        <f t="array" ref="D43">IF($J$9, $C20, INDEX(DB_SIA, $I$9, $I43))</f>
        <v>1</v>
      </c>
      <c r="E43" s="382" cm="1">
        <f t="array" ref="E43">IF($J$9, $C20, INDEX(DB_SIA, $I$9, $I43))</f>
        <v>1</v>
      </c>
      <c r="F43" s="382" cm="1">
        <f t="array" ref="F43">IF($J$9, $C20, INDEX(DB_SIA, $I$9, $I43))</f>
        <v>1</v>
      </c>
      <c r="G43" s="382" cm="1">
        <f t="array" ref="G43">IF($J$9, $C20, INDEX(DB_SIA, $I$9, $I43))</f>
        <v>1</v>
      </c>
      <c r="H43" s="101"/>
      <c r="I43" s="421">
        <v>8</v>
      </c>
      <c r="J43" s="414"/>
      <c r="K43" s="108"/>
      <c r="L43" s="406"/>
      <c r="Q43" s="91"/>
      <c r="R43" s="91"/>
      <c r="S43" s="91"/>
      <c r="T43" s="91"/>
      <c r="U43" s="91"/>
      <c r="V43" s="91"/>
      <c r="W43" s="91"/>
      <c r="X43" s="91"/>
    </row>
    <row r="44" spans="1:24" ht="15" hidden="1" customHeight="1">
      <c r="A44" s="354"/>
      <c r="B44" s="385" t="s">
        <v>98</v>
      </c>
      <c r="C44" s="382" cm="1">
        <f t="array" ref="C44">IF($J$9, $C21, INDEX(DB_SIA, $I$9, $I44))</f>
        <v>365</v>
      </c>
      <c r="D44" s="382" cm="1">
        <f t="array" ref="D44">IF($J$9, $C21, INDEX(DB_SIA, $I$9, $I44))</f>
        <v>365</v>
      </c>
      <c r="E44" s="382" cm="1">
        <f t="array" ref="E44">IF($J$9, $C21, INDEX(DB_SIA, $I$9, $I44))</f>
        <v>365</v>
      </c>
      <c r="F44" s="382" cm="1">
        <f t="array" ref="F44">IF($J$9, $C21, INDEX(DB_SIA, $I$9, $I44))</f>
        <v>365</v>
      </c>
      <c r="G44" s="382" cm="1">
        <f t="array" ref="G44">IF($J$9, $C21, INDEX(DB_SIA, $I$9, $I44))</f>
        <v>365</v>
      </c>
      <c r="H44" s="101"/>
      <c r="I44" s="421">
        <v>9</v>
      </c>
      <c r="J44" s="414"/>
      <c r="K44" s="108"/>
      <c r="L44" s="406"/>
      <c r="Q44" s="91"/>
      <c r="R44" s="91"/>
      <c r="S44" s="91"/>
      <c r="T44" s="91"/>
      <c r="U44" s="91"/>
      <c r="V44" s="91"/>
      <c r="W44" s="91"/>
      <c r="X44" s="91"/>
    </row>
    <row r="45" spans="1:24" ht="15" hidden="1" customHeight="1">
      <c r="A45" s="354"/>
      <c r="B45" s="390" t="s">
        <v>148</v>
      </c>
      <c r="C45" s="194" cm="1">
        <f t="array" ref="C45">INDEX(DB_SIA, $I$9, $I45)</f>
        <v>0.9</v>
      </c>
      <c r="D45" s="194" cm="1">
        <f t="array" ref="D45">INDEX(DB_SIA, $I$9, $I45)</f>
        <v>0.9</v>
      </c>
      <c r="E45" s="194" cm="1">
        <f t="array" ref="E45">INDEX(DB_SIA, $I$9, $I45)</f>
        <v>0.9</v>
      </c>
      <c r="F45" s="194" cm="1">
        <f t="array" ref="F45">INDEX(DB_SIA, $I$9, $I45)</f>
        <v>0.9</v>
      </c>
      <c r="G45" s="194" cm="1">
        <f t="array" ref="G45">INDEX(DB_SIA, $I$9, $I45)</f>
        <v>0.9</v>
      </c>
      <c r="H45" s="101"/>
      <c r="I45" s="421">
        <v>10</v>
      </c>
      <c r="J45" s="414"/>
      <c r="K45" s="108"/>
      <c r="L45" s="406"/>
      <c r="Q45" s="91"/>
      <c r="R45" s="91"/>
      <c r="S45" s="91"/>
      <c r="T45" s="91"/>
      <c r="U45" s="91"/>
      <c r="V45" s="91"/>
      <c r="W45" s="91"/>
      <c r="X45" s="91"/>
    </row>
    <row r="46" spans="1:24" ht="15" hidden="1" customHeight="1">
      <c r="A46" s="354"/>
      <c r="B46" s="388" t="s">
        <v>182</v>
      </c>
      <c r="C46" s="379">
        <f>ROUND((C42+C43)*C44*C45,0)</f>
        <v>493</v>
      </c>
      <c r="D46" s="379">
        <f>ROUND((D42+D43)*D44*D45,0)</f>
        <v>493</v>
      </c>
      <c r="E46" s="379">
        <f>ROUND((E42+E43)*E44*E45,0)</f>
        <v>493</v>
      </c>
      <c r="F46" s="379">
        <f>ROUND((F42+F43)*F44*F45,0)</f>
        <v>493</v>
      </c>
      <c r="G46" s="379">
        <f>ROUND((G42+G43)*G44*G45,0)</f>
        <v>493</v>
      </c>
      <c r="H46" s="101"/>
      <c r="I46" s="415"/>
      <c r="J46" s="414"/>
      <c r="K46" s="108"/>
      <c r="L46" s="406"/>
      <c r="Q46" s="91"/>
      <c r="R46" s="91"/>
      <c r="S46" s="91"/>
      <c r="T46" s="91"/>
      <c r="U46" s="91"/>
      <c r="V46" s="91"/>
      <c r="W46" s="91"/>
      <c r="X46" s="91"/>
    </row>
    <row r="47" spans="1:24" ht="15" hidden="1" customHeight="1">
      <c r="A47" s="354"/>
      <c r="B47" s="385" t="s">
        <v>183</v>
      </c>
      <c r="C47" s="382" cm="1">
        <f t="array" ref="C47">IF($J$9, $C22, INDEX(DB_SIA, $I$9, $I47))</f>
        <v>150</v>
      </c>
      <c r="D47" s="382" cm="1">
        <f t="array" ref="D47">IF($J$9, $C22, INDEX(DB_SIA, $I$9, $I47))</f>
        <v>150</v>
      </c>
      <c r="E47" s="382" cm="1">
        <f t="array" ref="E47">IF($J$9, $C22, INDEX(DB_SIA, $I$9, $I47))</f>
        <v>150</v>
      </c>
      <c r="F47" s="382" cm="1">
        <f t="array" ref="F47">IF($J$9, $C22, INDEX(DB_SIA, $I$9, $I47))</f>
        <v>150</v>
      </c>
      <c r="G47" s="382" cm="1">
        <f t="array" ref="G47">IF($J$9, $C22, INDEX(DB_SIA, $I$9, $I47))</f>
        <v>150</v>
      </c>
      <c r="H47" s="101"/>
      <c r="I47" s="421">
        <v>12</v>
      </c>
      <c r="J47" s="414"/>
      <c r="K47" s="108"/>
      <c r="L47" s="406"/>
      <c r="Q47" s="91"/>
      <c r="R47" s="91"/>
      <c r="S47" s="91"/>
      <c r="T47" s="91"/>
      <c r="U47" s="91"/>
      <c r="V47" s="91"/>
      <c r="W47" s="91"/>
      <c r="X47" s="91"/>
    </row>
    <row r="48" spans="1:24" ht="15" hidden="1" customHeight="1">
      <c r="A48" s="354"/>
      <c r="B48" s="391" t="s">
        <v>184</v>
      </c>
      <c r="C48" s="181" cm="1">
        <f t="array" ref="C48">INDEX(DB_SIA, $I$9, $I48)</f>
        <v>1</v>
      </c>
      <c r="D48" s="181" cm="1">
        <f t="array" ref="D48">INDEX(DB_SIA, $I$9, $I48)</f>
        <v>1</v>
      </c>
      <c r="E48" s="181" cm="1">
        <f t="array" ref="E48">INDEX(DB_SIA, $I$9, $I48)</f>
        <v>1</v>
      </c>
      <c r="F48" s="181" cm="1">
        <f t="array" ref="F48">INDEX(DB_SIA, $I$9, $I48)</f>
        <v>1</v>
      </c>
      <c r="G48" s="181" cm="1">
        <f t="array" ref="G48">INDEX(DB_SIA, $I$9, $I48)</f>
        <v>1</v>
      </c>
      <c r="H48" s="101"/>
      <c r="I48" s="421">
        <v>13</v>
      </c>
      <c r="J48" s="414"/>
      <c r="K48" s="108"/>
      <c r="L48" s="406"/>
      <c r="Q48" s="91"/>
      <c r="R48" s="91"/>
      <c r="S48" s="91"/>
      <c r="T48" s="91"/>
      <c r="U48" s="91"/>
      <c r="V48" s="91"/>
      <c r="W48" s="91"/>
      <c r="X48" s="91"/>
    </row>
    <row r="49" spans="1:24" ht="15" hidden="1" customHeight="1">
      <c r="A49" s="354"/>
      <c r="B49" s="389" t="s">
        <v>185</v>
      </c>
      <c r="C49" s="381">
        <f>C47*C48</f>
        <v>150</v>
      </c>
      <c r="D49" s="381">
        <f>D47*D48</f>
        <v>150</v>
      </c>
      <c r="E49" s="381">
        <f>E47*E48</f>
        <v>150</v>
      </c>
      <c r="F49" s="381">
        <f>F47*F48</f>
        <v>150</v>
      </c>
      <c r="G49" s="381">
        <f>G47*G48</f>
        <v>150</v>
      </c>
      <c r="H49" s="101"/>
      <c r="I49" s="415"/>
      <c r="J49" s="414"/>
      <c r="K49" s="108"/>
      <c r="L49" s="406"/>
      <c r="Q49" s="91"/>
      <c r="R49" s="91"/>
      <c r="S49" s="91"/>
      <c r="T49" s="91"/>
      <c r="U49" s="91"/>
      <c r="V49" s="91"/>
      <c r="W49" s="91"/>
      <c r="X49" s="91"/>
    </row>
    <row r="50" spans="1:24" ht="15" hidden="1" customHeight="1">
      <c r="A50" s="354"/>
      <c r="B50" s="369" t="s">
        <v>186</v>
      </c>
      <c r="C50" s="420">
        <f>IF($J$27, $C$28, 0)</f>
        <v>0</v>
      </c>
      <c r="D50" s="420">
        <f>IF($J$27, $C$28, 0)</f>
        <v>0</v>
      </c>
      <c r="E50" s="420">
        <f>IF($J$27, $C$28, 0)</f>
        <v>0</v>
      </c>
      <c r="F50" s="420">
        <f>IF($J$27, $C$28, 0)</f>
        <v>0</v>
      </c>
      <c r="G50" s="420">
        <f>IF($J$27, $C$28, 0)</f>
        <v>0</v>
      </c>
      <c r="H50" s="101"/>
      <c r="I50" s="414"/>
      <c r="J50" s="414"/>
      <c r="K50" s="108"/>
      <c r="L50" s="406"/>
      <c r="Q50" s="91"/>
      <c r="R50" s="91"/>
      <c r="S50" s="91"/>
      <c r="T50" s="91"/>
      <c r="U50" s="91"/>
      <c r="V50" s="91"/>
      <c r="W50" s="91"/>
      <c r="X50" s="91"/>
    </row>
    <row r="51" spans="1:24" ht="15" hidden="1" customHeight="1">
      <c r="A51" s="354"/>
      <c r="B51" s="389" t="s">
        <v>187</v>
      </c>
      <c r="C51" s="378">
        <f>C50*(C37*C39)/0.85</f>
        <v>0</v>
      </c>
      <c r="D51" s="378">
        <f>D50*(D37*D39)/0.85</f>
        <v>0</v>
      </c>
      <c r="E51" s="378">
        <f>E50*(E37*E39)/0.85</f>
        <v>0</v>
      </c>
      <c r="F51" s="378">
        <f>F50*(F37*F39)/0.85</f>
        <v>0</v>
      </c>
      <c r="G51" s="378">
        <f>G50*(G37*G39)/0.85</f>
        <v>0</v>
      </c>
      <c r="H51" s="101"/>
      <c r="I51" s="415"/>
      <c r="J51" s="414"/>
      <c r="K51" s="108"/>
      <c r="L51" s="406"/>
      <c r="Q51" s="91"/>
      <c r="R51" s="91"/>
      <c r="S51" s="91"/>
      <c r="T51" s="91"/>
      <c r="U51" s="91"/>
      <c r="V51" s="91"/>
      <c r="W51" s="91"/>
      <c r="X51" s="91"/>
    </row>
    <row r="52" spans="1:24" ht="15" hidden="1" customHeight="1">
      <c r="A52" s="354"/>
      <c r="B52" s="392" t="s">
        <v>188</v>
      </c>
      <c r="C52" s="181" cm="1">
        <f t="array" ref="C52">INDEX(DB_SIA, $I$9, $I52)</f>
        <v>0</v>
      </c>
      <c r="D52" s="181" cm="1">
        <f t="array" ref="D52">INDEX(DB_SIA, $I$9, $I52)</f>
        <v>0</v>
      </c>
      <c r="E52" s="181" cm="1">
        <f t="array" ref="E52">INDEX(DB_SIA, $I$9, $I52)</f>
        <v>0</v>
      </c>
      <c r="F52" s="181" cm="1">
        <f t="array" ref="F52">INDEX(DB_SIA, $I$9, $I52)</f>
        <v>0</v>
      </c>
      <c r="G52" s="181" cm="1">
        <f t="array" ref="G52">INDEX(DB_SIA, $I$9, $I52)</f>
        <v>0</v>
      </c>
      <c r="H52" s="101"/>
      <c r="I52" s="421">
        <v>17</v>
      </c>
      <c r="J52" s="414"/>
      <c r="K52" s="108"/>
      <c r="L52" s="406"/>
      <c r="Q52" s="91"/>
      <c r="R52" s="91"/>
      <c r="S52" s="91"/>
      <c r="T52" s="91"/>
      <c r="U52" s="91"/>
      <c r="V52" s="91"/>
      <c r="W52" s="91"/>
      <c r="X52" s="91"/>
    </row>
    <row r="53" spans="1:24" ht="15" hidden="1" customHeight="1">
      <c r="A53" s="354"/>
      <c r="B53" s="389" t="s">
        <v>189</v>
      </c>
      <c r="C53" s="380">
        <f>(C51+2*C52)/(C37*C38)</f>
        <v>0</v>
      </c>
      <c r="D53" s="380">
        <f>(D51+2*D52)/(D37*D38)</f>
        <v>0</v>
      </c>
      <c r="E53" s="380">
        <f>(E51+2*E52)/(E37*E38)</f>
        <v>0</v>
      </c>
      <c r="F53" s="380">
        <f>(F51+2*F52)/(F37*F38)</f>
        <v>0</v>
      </c>
      <c r="G53" s="380">
        <f>(G51+2*G52)/(G37*G38)</f>
        <v>0</v>
      </c>
      <c r="H53" s="101"/>
      <c r="I53" s="415"/>
      <c r="J53" s="414"/>
      <c r="K53" s="108"/>
      <c r="L53" s="406"/>
      <c r="Q53" s="91"/>
      <c r="R53" s="91"/>
      <c r="S53" s="91"/>
      <c r="T53" s="91"/>
      <c r="U53" s="91"/>
      <c r="V53" s="91"/>
      <c r="W53" s="91"/>
      <c r="X53" s="91"/>
    </row>
    <row r="54" spans="1:24" ht="15" hidden="1" customHeight="1">
      <c r="A54" s="354"/>
      <c r="B54" s="389" t="s">
        <v>190</v>
      </c>
      <c r="C54" s="380">
        <f>MAX(0.175,0.35*(0.375+(C49/800)))</f>
        <v>0.19687499999999999</v>
      </c>
      <c r="D54" s="380">
        <f>MAX(0.175,0.35*(0.375+(D49/800)))</f>
        <v>0.19687499999999999</v>
      </c>
      <c r="E54" s="380">
        <f>MAX(0.175,0.35*(0.375+(E49/800)))</f>
        <v>0.19687499999999999</v>
      </c>
      <c r="F54" s="380">
        <f>MAX(0.175,0.35*(0.375+(F49/800)))</f>
        <v>0.19687499999999999</v>
      </c>
      <c r="G54" s="380">
        <f>MAX(0.175,0.35*(0.375+(G49/800)))</f>
        <v>0.19687499999999999</v>
      </c>
      <c r="H54" s="101"/>
      <c r="I54" s="415"/>
      <c r="J54" s="414"/>
      <c r="K54" s="108"/>
      <c r="L54" s="406"/>
      <c r="Q54" s="91"/>
      <c r="R54" s="91"/>
      <c r="S54" s="91"/>
      <c r="T54" s="91"/>
      <c r="U54" s="91"/>
      <c r="V54" s="91"/>
      <c r="W54" s="91"/>
      <c r="X54" s="91"/>
    </row>
    <row r="55" spans="1:24" ht="15" hidden="1" customHeight="1">
      <c r="A55" s="354"/>
      <c r="B55" s="386" t="s">
        <v>99</v>
      </c>
      <c r="C55" s="383" t="str" cm="1">
        <f t="array" ref="C55">IF($J$9, INDEX(Dropdowns!$E$60:$E$62, $I$23), INDEX(DB_SIA, $I$9, $I55))</f>
        <v>DP</v>
      </c>
      <c r="D55" s="383" t="str" cm="1">
        <f t="array" ref="D55">IF($J$9, INDEX(Dropdowns!$E$60:$E$62, $I$23), INDEX(DB_SIA, $I$9, $I55))</f>
        <v>DP</v>
      </c>
      <c r="E55" s="383" t="str" cm="1">
        <f t="array" ref="E55">IF($J$9, INDEX(Dropdowns!$E$60:$E$62, $I$23), INDEX(DB_SIA, $I$9, $I55))</f>
        <v>DP</v>
      </c>
      <c r="F55" s="383" t="str" cm="1">
        <f t="array" ref="F55">IF($J$9, INDEX(Dropdowns!$E$60:$E$62, $I$23), INDEX(DB_SIA, $I$9, $I55))</f>
        <v>DP</v>
      </c>
      <c r="G55" s="383" t="str" cm="1">
        <f t="array" ref="G55">IF($J$9, INDEX(Dropdowns!$E$60:$E$62, $I$23), INDEX(DB_SIA, $I$9, $I55))</f>
        <v>DP</v>
      </c>
      <c r="H55" s="101"/>
      <c r="I55" s="421">
        <v>20</v>
      </c>
      <c r="J55" s="414"/>
      <c r="K55" s="108"/>
      <c r="L55" s="406"/>
      <c r="Q55" s="91"/>
      <c r="R55" s="91"/>
      <c r="S55" s="91"/>
      <c r="T55" s="91"/>
      <c r="U55" s="91"/>
      <c r="V55" s="91"/>
      <c r="W55" s="91"/>
      <c r="X55" s="91"/>
    </row>
    <row r="56" spans="1:24" ht="15" hidden="1" customHeight="1">
      <c r="A56" s="354"/>
      <c r="B56" s="354"/>
      <c r="C56" s="104"/>
      <c r="D56" s="104"/>
      <c r="E56" s="104"/>
      <c r="F56" s="104"/>
      <c r="G56" s="104"/>
      <c r="H56" s="354"/>
      <c r="I56" s="413"/>
      <c r="J56" s="414"/>
      <c r="K56" s="108"/>
      <c r="L56" s="406"/>
      <c r="M56" s="354"/>
      <c r="N56" s="354"/>
      <c r="O56" s="354"/>
      <c r="Q56" s="91"/>
      <c r="R56" s="91"/>
      <c r="S56" s="91"/>
      <c r="T56" s="91"/>
      <c r="U56" s="91"/>
      <c r="V56" s="91"/>
      <c r="W56" s="91"/>
      <c r="X56" s="91"/>
    </row>
    <row r="57" spans="1:24" ht="15" hidden="1" customHeight="1">
      <c r="A57" s="354"/>
      <c r="B57" s="422" t="s">
        <v>5306</v>
      </c>
      <c r="C57" s="373">
        <f>IF($B$36=2023, 0, 34)</f>
        <v>0</v>
      </c>
      <c r="D57" s="373">
        <f t="shared" ref="D57" si="0">IF($B$36=2023, 0, 34)</f>
        <v>0</v>
      </c>
      <c r="E57" s="428">
        <f>IF($B$36=2023, 0, 34) + 14</f>
        <v>14</v>
      </c>
      <c r="F57" s="428">
        <v>34</v>
      </c>
      <c r="G57" s="428">
        <v>0</v>
      </c>
      <c r="H57" s="101"/>
      <c r="I57" s="413"/>
      <c r="J57" s="414"/>
      <c r="K57" s="108"/>
      <c r="L57" s="423" t="s">
        <v>5307</v>
      </c>
      <c r="Q57" s="91"/>
      <c r="R57" s="91"/>
      <c r="S57" s="91"/>
      <c r="T57" s="91"/>
      <c r="U57" s="91"/>
      <c r="V57" s="91"/>
      <c r="W57" s="91"/>
      <c r="X57" s="91"/>
    </row>
    <row r="58" spans="1:24" ht="15" hidden="1" customHeight="1">
      <c r="A58" s="354"/>
      <c r="B58" s="425" t="s">
        <v>5308</v>
      </c>
      <c r="C58" s="426">
        <v>70</v>
      </c>
      <c r="D58" s="426">
        <v>70</v>
      </c>
      <c r="E58" s="426">
        <v>100</v>
      </c>
      <c r="F58" s="426">
        <v>70</v>
      </c>
      <c r="G58" s="426">
        <v>70</v>
      </c>
      <c r="H58" s="101"/>
      <c r="I58" s="413"/>
      <c r="J58" s="414"/>
      <c r="K58" s="108"/>
      <c r="L58" s="411" t="s">
        <v>226</v>
      </c>
      <c r="Q58" s="91"/>
      <c r="R58" s="91"/>
      <c r="S58" s="91"/>
      <c r="T58" s="91"/>
      <c r="U58" s="91"/>
      <c r="V58" s="91"/>
      <c r="W58" s="91"/>
      <c r="X58" s="91"/>
    </row>
    <row r="59" spans="1:24" ht="15" hidden="1" customHeight="1">
      <c r="A59" s="354"/>
      <c r="B59" s="393" t="s">
        <v>91</v>
      </c>
      <c r="C59" s="194" cm="1">
        <f t="array" ref="C59">IF(AND($J$9, $J$11), C$58, INDEX(DB_SIA, $I$9, $I59+C$57))</f>
        <v>90</v>
      </c>
      <c r="D59" s="194" cm="1">
        <f t="array" ref="D59">IF(AND($J$9, $J$11), D$58, INDEX(DB_SIA, $I$9, $I59+D$57))</f>
        <v>90</v>
      </c>
      <c r="E59" s="194" cm="1">
        <f t="array" ref="E59">IF(AND($J$9, $J$11), E$58, INDEX(DB_SIA, $I$9, $I59+E$57))</f>
        <v>130</v>
      </c>
      <c r="F59" s="194" cm="1">
        <f t="array" ref="F59">IF(AND($J$9, $J$11), F$58, INDEX(DB_SIA, $I$9, $I59+F$57))</f>
        <v>70</v>
      </c>
      <c r="G59" s="194" cm="1">
        <f t="array" ref="G59">IF(AND($J$9, $J$11), G$58, INDEX(DB_SIA, $I$9, $I59+G$57))</f>
        <v>90</v>
      </c>
      <c r="H59" s="101"/>
      <c r="I59" s="421">
        <v>21</v>
      </c>
      <c r="J59" s="414"/>
      <c r="K59" s="108"/>
      <c r="L59" s="406"/>
      <c r="Q59" s="91"/>
      <c r="R59" s="91"/>
      <c r="S59" s="91"/>
      <c r="T59" s="91"/>
      <c r="U59" s="91"/>
      <c r="V59" s="91"/>
      <c r="W59" s="91"/>
      <c r="X59" s="91"/>
    </row>
    <row r="60" spans="1:24" ht="15" hidden="1" customHeight="1">
      <c r="A60" s="354"/>
      <c r="B60" s="392" t="s">
        <v>191</v>
      </c>
      <c r="C60" s="194" cm="1">
        <f t="array" ref="C60">INDEX(DB_SIA, $I$9, $I60+C$57)</f>
        <v>1.25</v>
      </c>
      <c r="D60" s="194" cm="1">
        <f t="array" ref="D60">INDEX(DB_SIA, $I$9, $I60+D$57)</f>
        <v>1.25</v>
      </c>
      <c r="E60" s="194" cm="1">
        <f t="array" ref="E60">INDEX(DB_SIA, $I$9, $I60+E$57)</f>
        <v>1.35</v>
      </c>
      <c r="F60" s="194" cm="1">
        <f t="array" ref="F60">INDEX(DB_SIA, $I$9, $I60+F$57)</f>
        <v>1.25</v>
      </c>
      <c r="G60" s="194" cm="1">
        <f t="array" ref="G60">INDEX(DB_SIA, $I$9, $I60+G$57)</f>
        <v>1.25</v>
      </c>
      <c r="H60" s="101"/>
      <c r="I60" s="421">
        <v>22</v>
      </c>
      <c r="J60" s="414"/>
      <c r="K60" s="108"/>
      <c r="L60" s="406"/>
      <c r="Q60" s="91"/>
      <c r="R60" s="91"/>
      <c r="S60" s="91"/>
      <c r="T60" s="91"/>
      <c r="U60" s="91"/>
      <c r="V60" s="91"/>
      <c r="W60" s="91"/>
      <c r="X60" s="91"/>
    </row>
    <row r="61" spans="1:24" ht="15" hidden="1" customHeight="1">
      <c r="A61" s="354"/>
      <c r="B61" s="389" t="s">
        <v>192</v>
      </c>
      <c r="C61" s="378">
        <f>C$60*(1-1/(C$41+1))</f>
        <v>0.58091286307053935</v>
      </c>
      <c r="D61" s="378">
        <f t="shared" ref="D61:G61" si="1">D$60*(1-1/(D$41+1))</f>
        <v>0.58091286307053935</v>
      </c>
      <c r="E61" s="378">
        <f t="shared" si="1"/>
        <v>0.62738589211618245</v>
      </c>
      <c r="F61" s="378">
        <f t="shared" si="1"/>
        <v>0.58091286307053935</v>
      </c>
      <c r="G61" s="378">
        <f t="shared" si="1"/>
        <v>0.58091286307053935</v>
      </c>
      <c r="H61" s="101"/>
      <c r="I61" s="413"/>
      <c r="J61" s="414"/>
      <c r="K61" s="108"/>
      <c r="L61" s="406"/>
      <c r="Q61" s="91"/>
      <c r="R61" s="91"/>
      <c r="S61" s="91"/>
      <c r="T61" s="91"/>
      <c r="U61" s="91"/>
      <c r="V61" s="91"/>
      <c r="W61" s="91"/>
      <c r="X61" s="91"/>
    </row>
    <row r="62" spans="1:24" ht="15" hidden="1" customHeight="1">
      <c r="A62" s="354"/>
      <c r="B62" s="392" t="s">
        <v>5309</v>
      </c>
      <c r="C62" s="424" cm="1">
        <f t="array" ref="C62">INDEX(Dropdowns!$E$8:$E$12, $I$33)</f>
        <v>1</v>
      </c>
      <c r="D62" s="105" cm="1">
        <f t="array" ref="D62">INDEX(DB_SIA, $I$9, $I62+D$57)</f>
        <v>2</v>
      </c>
      <c r="E62" s="105" cm="1">
        <f t="array" ref="E62">INDEX(DB_SIA, $I$9, $I62+E$57)</f>
        <v>1</v>
      </c>
      <c r="F62" s="105" cm="1">
        <f t="array" ref="F62">INDEX(DB_SIA, $I$9, $I62+F$57)</f>
        <v>2</v>
      </c>
      <c r="G62" s="424">
        <f>C62</f>
        <v>1</v>
      </c>
      <c r="H62" s="101"/>
      <c r="I62" s="421">
        <v>24</v>
      </c>
      <c r="J62" s="414"/>
      <c r="K62" s="108"/>
      <c r="L62" s="406"/>
      <c r="Q62" s="91"/>
      <c r="R62" s="91"/>
      <c r="S62" s="91"/>
      <c r="T62" s="91"/>
      <c r="U62" s="91"/>
      <c r="V62" s="91"/>
      <c r="W62" s="91"/>
      <c r="X62" s="91"/>
    </row>
    <row r="63" spans="1:24" ht="15" hidden="1" customHeight="1">
      <c r="A63" s="354"/>
      <c r="B63" s="392" t="s">
        <v>14</v>
      </c>
      <c r="C63" s="424" cm="1">
        <f t="array" ref="C63">INDEX(Dropdowns!$E$16:$E$18, $I$29)</f>
        <v>1</v>
      </c>
      <c r="D63" s="105" cm="1">
        <f t="array" ref="D63">INDEX(DB_SIA, $I$9, $I63+D$57)</f>
        <v>1.1000000000000001</v>
      </c>
      <c r="E63" s="105" cm="1">
        <f t="array" ref="E63">INDEX(DB_SIA, $I$9, $I63+E$57)</f>
        <v>1</v>
      </c>
      <c r="F63" s="105" cm="1">
        <f t="array" ref="F63">INDEX(DB_SIA, $I$9, $I63+F$57)</f>
        <v>1.1000000000000001</v>
      </c>
      <c r="G63" s="424">
        <f>C63</f>
        <v>1</v>
      </c>
      <c r="H63" s="101"/>
      <c r="I63" s="421">
        <v>25</v>
      </c>
      <c r="J63" s="414"/>
      <c r="K63" s="108"/>
      <c r="L63" s="406"/>
      <c r="Q63" s="91"/>
      <c r="R63" s="91"/>
      <c r="S63" s="91"/>
      <c r="T63" s="91"/>
      <c r="U63" s="91"/>
      <c r="V63" s="91"/>
      <c r="W63" s="91"/>
      <c r="X63" s="91"/>
    </row>
    <row r="64" spans="1:24" ht="15" hidden="1" customHeight="1">
      <c r="A64" s="354"/>
      <c r="B64" s="392" t="s">
        <v>15</v>
      </c>
      <c r="C64" s="105" cm="1">
        <f t="array" ref="C64">INDEX(DB_SIA, $I$9, $I64+C$57)</f>
        <v>1</v>
      </c>
      <c r="D64" s="105" cm="1">
        <f t="array" ref="D64">INDEX(DB_SIA, $I$9, $I64+D$57)</f>
        <v>1</v>
      </c>
      <c r="E64" s="105" cm="1">
        <f t="array" ref="E64">INDEX(DB_SIA, $I$9, $I64+E$57)</f>
        <v>1</v>
      </c>
      <c r="F64" s="105" cm="1">
        <f t="array" ref="F64">INDEX(DB_SIA, $I$9, $I64+F$57)</f>
        <v>1</v>
      </c>
      <c r="G64" s="105" cm="1">
        <f t="array" ref="G64">INDEX(DB_SIA, $I$9, $I64+G$57)</f>
        <v>1</v>
      </c>
      <c r="H64" s="101"/>
      <c r="I64" s="421">
        <v>26</v>
      </c>
      <c r="J64" s="414"/>
      <c r="K64" s="108"/>
      <c r="L64" s="406"/>
      <c r="Q64" s="91"/>
      <c r="R64" s="91"/>
      <c r="S64" s="91"/>
      <c r="T64" s="91"/>
      <c r="U64" s="91"/>
      <c r="V64" s="91"/>
      <c r="W64" s="91"/>
      <c r="X64" s="91"/>
    </row>
    <row r="65" spans="1:24" ht="15" hidden="1" customHeight="1">
      <c r="A65" s="354"/>
      <c r="B65" s="392" t="s">
        <v>16</v>
      </c>
      <c r="C65" s="424" cm="1">
        <f t="array" ref="C65">INDEX(Dropdowns!$E$42:$E$47, $I$31) * INDEX(Dropdowns!$E$51:$E$56, $I$32)</f>
        <v>1</v>
      </c>
      <c r="D65" s="105" cm="1">
        <f t="array" ref="D65">INDEX(DB_SIA, $I$9, $I65+D$57)</f>
        <v>1.44</v>
      </c>
      <c r="E65" s="105" cm="1">
        <f t="array" ref="E65">INDEX(DB_SIA, $I$9, $I65+E$57)</f>
        <v>1</v>
      </c>
      <c r="F65" s="105" cm="1">
        <f t="array" ref="F65">INDEX(DB_SIA, $I$9, $I65+F$57)</f>
        <v>1.44</v>
      </c>
      <c r="G65" s="424">
        <f>C65</f>
        <v>1</v>
      </c>
      <c r="H65" s="101"/>
      <c r="I65" s="421">
        <v>27</v>
      </c>
      <c r="J65" s="414"/>
      <c r="K65" s="108"/>
      <c r="L65" s="406"/>
      <c r="Q65" s="91"/>
      <c r="R65" s="91"/>
      <c r="S65" s="91"/>
      <c r="T65" s="91"/>
      <c r="U65" s="91"/>
      <c r="V65" s="91"/>
      <c r="W65" s="91"/>
      <c r="X65" s="91"/>
    </row>
    <row r="66" spans="1:24" ht="15" hidden="1" customHeight="1">
      <c r="A66" s="354"/>
      <c r="B66" s="389" t="s">
        <v>153</v>
      </c>
      <c r="C66" s="378">
        <f>0.8+0.2/(C39-0.2-1.8)</f>
        <v>1.8000000000000003</v>
      </c>
      <c r="D66" s="378">
        <f>0.8+0.2/(D39-0.2-1.8)</f>
        <v>1.8000000000000003</v>
      </c>
      <c r="E66" s="378">
        <f>0.8+0.2/(E39-0.2-1.8)</f>
        <v>1.8000000000000003</v>
      </c>
      <c r="F66" s="378">
        <f>0.8+0.2/(F39-0.2-1.8)</f>
        <v>1.8000000000000003</v>
      </c>
      <c r="G66" s="378">
        <f>0.8+0.2/(G39-0.2-1.8)</f>
        <v>1.8000000000000003</v>
      </c>
      <c r="H66" s="101"/>
      <c r="I66" s="413"/>
      <c r="J66" s="414"/>
      <c r="K66" s="108"/>
      <c r="L66" s="406"/>
      <c r="Q66" s="91"/>
      <c r="R66" s="91"/>
      <c r="S66" s="91"/>
      <c r="T66" s="91"/>
      <c r="U66" s="91"/>
      <c r="V66" s="91"/>
      <c r="W66" s="91"/>
      <c r="X66" s="91"/>
    </row>
    <row r="67" spans="1:24" ht="15" hidden="1" customHeight="1">
      <c r="A67" s="354"/>
      <c r="B67" s="392" t="s">
        <v>18</v>
      </c>
      <c r="C67" s="105" cm="1">
        <f t="array" ref="C67">INDEX(DB_SIA, $I$9, $I67+C$57)</f>
        <v>1</v>
      </c>
      <c r="D67" s="105" cm="1">
        <f t="array" ref="D67">INDEX(DB_SIA, $I$9, $I67+D$57)</f>
        <v>1</v>
      </c>
      <c r="E67" s="105" cm="1">
        <f t="array" ref="E67">INDEX(DB_SIA, $I$9, $I67+E$57)</f>
        <v>1</v>
      </c>
      <c r="F67" s="105" cm="1">
        <f t="array" ref="F67">INDEX(DB_SIA, $I$9, $I67+F$57)</f>
        <v>1</v>
      </c>
      <c r="G67" s="105" cm="1">
        <f t="array" ref="G67">INDEX(DB_SIA, $I$9, $I67+G$57)</f>
        <v>1</v>
      </c>
      <c r="H67" s="101"/>
      <c r="I67" s="421">
        <v>29</v>
      </c>
      <c r="J67" s="414"/>
      <c r="K67" s="108"/>
      <c r="L67" s="406"/>
      <c r="Q67" s="91"/>
      <c r="R67" s="91"/>
      <c r="S67" s="91"/>
      <c r="T67" s="91"/>
      <c r="U67" s="91"/>
      <c r="V67" s="91"/>
      <c r="W67" s="91"/>
      <c r="X67" s="91"/>
    </row>
    <row r="68" spans="1:24" ht="15" hidden="1" customHeight="1">
      <c r="A68" s="354"/>
      <c r="B68" s="369" t="s">
        <v>19</v>
      </c>
      <c r="C68" s="427" cm="1">
        <f t="array" ref="C68">INDEX(Dropdowns!$E$22:$E$24, $I$30)</f>
        <v>1</v>
      </c>
      <c r="D68" s="427" cm="1">
        <f t="array" ref="D68">INDEX(Dropdowns!$E$22:$E$24, $I$30)</f>
        <v>1</v>
      </c>
      <c r="E68" s="427" cm="1">
        <f t="array" ref="E68">INDEX(Dropdowns!$E$22:$E$24, $I$30)</f>
        <v>1</v>
      </c>
      <c r="F68" s="427" cm="1">
        <f t="array" ref="F68">INDEX(Dropdowns!$E$22:$E$24, $I$30)</f>
        <v>1</v>
      </c>
      <c r="G68" s="427" cm="1">
        <f t="array" ref="G68">INDEX(Dropdowns!$E$22:$E$24, $I$30)</f>
        <v>1</v>
      </c>
      <c r="H68" s="101"/>
      <c r="I68" s="414"/>
      <c r="J68" s="414"/>
      <c r="K68" s="108"/>
      <c r="L68" s="411" t="s">
        <v>5310</v>
      </c>
      <c r="Q68" s="91"/>
      <c r="R68" s="91"/>
      <c r="S68" s="91"/>
      <c r="T68" s="91"/>
      <c r="U68" s="91"/>
      <c r="V68" s="91"/>
      <c r="W68" s="91"/>
      <c r="X68" s="91"/>
    </row>
    <row r="69" spans="1:24" ht="15" hidden="1" customHeight="1">
      <c r="A69" s="354"/>
      <c r="B69" s="389" t="s">
        <v>5265</v>
      </c>
      <c r="C69" s="378">
        <f>MIN(11, 2*C62*C63*C64*MAX(C66, C67)*C65*$F$68)</f>
        <v>3.6000000000000005</v>
      </c>
      <c r="D69" s="378">
        <f>MIN(11, 2*D62*D63*D64*MAX(D66, D67)*D65*$F$68)</f>
        <v>11</v>
      </c>
      <c r="E69" s="378">
        <f>MIN(11, 2*E62*E63*E64*MAX(E66, E67)*E65*$F$68)</f>
        <v>3.6000000000000005</v>
      </c>
      <c r="F69" s="378">
        <f>MIN(11, 2*F62*F63*F64*MAX(F66, F67)*F65*$F$68)</f>
        <v>11</v>
      </c>
      <c r="G69" s="378">
        <f>MIN(11, 2*G62*G63*G64*MAX(G66, G67)*G65*$F$68)</f>
        <v>3.6000000000000005</v>
      </c>
      <c r="H69" s="101"/>
      <c r="I69" s="413"/>
      <c r="J69" s="414"/>
      <c r="K69" s="108"/>
      <c r="L69" s="406"/>
      <c r="Q69" s="91"/>
      <c r="R69" s="91"/>
      <c r="S69" s="91"/>
      <c r="T69" s="91"/>
      <c r="U69" s="91"/>
      <c r="V69" s="91"/>
      <c r="W69" s="91"/>
      <c r="X69" s="91"/>
    </row>
    <row r="70" spans="1:24" ht="15" hidden="1" customHeight="1">
      <c r="A70" s="354"/>
      <c r="B70" s="389" t="s">
        <v>5266</v>
      </c>
      <c r="C70" s="378">
        <f>IF(C53&gt;C54, C69, 0.5*(11-C69)*COS(PI()*C53/C54)+0.5*(11+C69))</f>
        <v>11</v>
      </c>
      <c r="D70" s="378">
        <f>IF(D53&gt;D54, D69, 0.5*(11-D69)*COS(PI()*D53/D54)+0.5*(11+D69))</f>
        <v>11</v>
      </c>
      <c r="E70" s="378">
        <f>IF(E53&gt;E54, E69, 0.5*(11-E69)*COS(PI()*E53/E54)+0.5*(11+E69))</f>
        <v>11</v>
      </c>
      <c r="F70" s="378">
        <f>IF(F53&gt;F54, F69, 0.5*(11-F69)*COS(PI()*F53/F54)+0.5*(11+F69))</f>
        <v>11</v>
      </c>
      <c r="G70" s="378">
        <f>IF(G53&gt;G54, G69, 0.5*(11-G69)*COS(PI()*G53/G54)+0.5*(11+G69))</f>
        <v>11</v>
      </c>
      <c r="H70" s="101"/>
      <c r="I70" s="413"/>
      <c r="J70" s="414"/>
      <c r="K70" s="108"/>
      <c r="L70" s="406"/>
      <c r="Q70" s="91"/>
      <c r="R70" s="91"/>
      <c r="S70" s="91"/>
      <c r="T70" s="91"/>
      <c r="U70" s="91"/>
      <c r="V70" s="91"/>
      <c r="W70" s="91"/>
      <c r="X70" s="91"/>
    </row>
    <row r="71" spans="1:24" ht="15" hidden="1" customHeight="1">
      <c r="A71" s="354"/>
      <c r="B71" s="392" t="s">
        <v>22</v>
      </c>
      <c r="C71" s="424" cm="1">
        <f t="array" ref="C71">INDEX((Dropdowns!$E$67:$G$76, Dropdowns!$E$79:$G$87), $I$24, MATCH($C$55,Dropdowns!$E$66:$G$66,0), IF($B$36=2017, 1, 2))</f>
        <v>0.4</v>
      </c>
      <c r="D71" s="105" cm="1">
        <f t="array" ref="D71">INDEX(DB_SIA, $I$9, $I71+D$57)</f>
        <v>1</v>
      </c>
      <c r="E71" s="105" cm="1">
        <f t="array" ref="E71">INDEX(DB_SIA, $I$9, $I71+E$57)</f>
        <v>1</v>
      </c>
      <c r="F71" s="105" cm="1">
        <f t="array" ref="F71">INDEX(DB_SIA, $I$9, $I71+F$57)</f>
        <v>1</v>
      </c>
      <c r="G71" s="424">
        <f>INDEX(Dropdowns!$E$70:$G$70, MATCH($G$55,Dropdowns!$E$66:$G$66,0))</f>
        <v>0.9</v>
      </c>
      <c r="H71" s="101"/>
      <c r="I71" s="421">
        <v>33</v>
      </c>
      <c r="J71" s="414"/>
      <c r="K71" s="108"/>
      <c r="L71" s="406"/>
      <c r="Q71" s="91"/>
      <c r="R71" s="91"/>
      <c r="S71" s="91"/>
      <c r="T71" s="91"/>
      <c r="U71" s="91"/>
      <c r="V71" s="91"/>
      <c r="W71" s="91"/>
      <c r="X71" s="91"/>
    </row>
    <row r="72" spans="1:24" ht="15" hidden="1" customHeight="1">
      <c r="A72" s="354"/>
      <c r="B72" s="392" t="s">
        <v>149</v>
      </c>
      <c r="C72" s="105" cm="1">
        <f t="array" ref="C72">INDEX(DB_SIA, $I$9, $I72+C$57)</f>
        <v>1</v>
      </c>
      <c r="D72" s="105" cm="1">
        <f t="array" ref="D72">INDEX(DB_SIA, $I$9, $I72+D$57)</f>
        <v>1</v>
      </c>
      <c r="E72" s="105" cm="1">
        <f t="array" ref="E72">INDEX(DB_SIA, $I$9, $I72+E$57)</f>
        <v>0.5</v>
      </c>
      <c r="F72" s="105" cm="1">
        <f t="array" ref="F72">INDEX(DB_SIA, $I$9, $I72+F$57)</f>
        <v>1</v>
      </c>
      <c r="G72" s="105" cm="1">
        <f t="array" ref="G72">INDEX(DB_SIA, $I$9, $I72+G$57)</f>
        <v>1</v>
      </c>
      <c r="H72" s="101"/>
      <c r="I72" s="421">
        <v>34</v>
      </c>
      <c r="J72" s="414"/>
      <c r="K72" s="108"/>
      <c r="L72" s="406"/>
      <c r="Q72" s="91"/>
      <c r="R72" s="91"/>
      <c r="S72" s="91"/>
      <c r="T72" s="91"/>
      <c r="U72" s="91"/>
      <c r="V72" s="91"/>
      <c r="W72" s="91"/>
      <c r="X72" s="91"/>
    </row>
    <row r="73" spans="1:24" ht="15" hidden="1" customHeight="1">
      <c r="A73" s="354"/>
      <c r="B73" s="388" t="s">
        <v>196</v>
      </c>
      <c r="C73" s="336">
        <f>C49/(0.8*C59*C61)</f>
        <v>3.5863095238095242</v>
      </c>
      <c r="D73" s="336">
        <f>D49/(0.8*D59*D61)</f>
        <v>3.5863095238095242</v>
      </c>
      <c r="E73" s="336">
        <f>E49/(0.8*E59*E61)</f>
        <v>2.2989163614163619</v>
      </c>
      <c r="F73" s="336">
        <f>F49/(0.8*F59*F61)</f>
        <v>4.6109693877551026</v>
      </c>
      <c r="G73" s="336">
        <f>G49/(0.8*G59*G61)</f>
        <v>3.5863095238095242</v>
      </c>
      <c r="H73" s="101"/>
      <c r="I73" s="413"/>
      <c r="J73" s="414"/>
      <c r="K73" s="108"/>
      <c r="L73" s="406"/>
      <c r="Q73" s="91"/>
      <c r="R73" s="91"/>
      <c r="S73" s="91"/>
      <c r="T73" s="91"/>
      <c r="U73" s="91"/>
      <c r="V73" s="91"/>
      <c r="W73" s="91"/>
      <c r="X73" s="91"/>
    </row>
    <row r="74" spans="1:24" ht="15" hidden="1" customHeight="1">
      <c r="A74" s="354"/>
      <c r="B74" s="388" t="s">
        <v>195</v>
      </c>
      <c r="C74" s="337">
        <f>C71*((C70*C42)/11+C43)*C45*C44*C72</f>
        <v>197.10000000000005</v>
      </c>
      <c r="D74" s="337">
        <f>D71*((D70*D42)/11+D43)*D45*D44*D72</f>
        <v>492.75000000000006</v>
      </c>
      <c r="E74" s="337">
        <f>E71*((E70*E42)/11+E43)*E45*E44*E72</f>
        <v>246.37500000000003</v>
      </c>
      <c r="F74" s="337">
        <f>F71*((F70*F42)/11+F43)*F45*F44*F72</f>
        <v>492.75000000000006</v>
      </c>
      <c r="G74" s="337">
        <f>G71*((G70*G42)/11+G43)*G45*G44*G72</f>
        <v>443.47500000000002</v>
      </c>
      <c r="H74" s="101"/>
      <c r="I74" s="413"/>
      <c r="J74" s="414"/>
      <c r="K74" s="108"/>
      <c r="L74" s="406"/>
      <c r="Q74" s="91"/>
      <c r="R74" s="91"/>
      <c r="S74" s="91"/>
      <c r="T74" s="91"/>
      <c r="U74" s="91"/>
      <c r="V74" s="91"/>
      <c r="W74" s="91"/>
      <c r="X74" s="91"/>
    </row>
    <row r="75" spans="1:24" ht="15" hidden="1" customHeight="1">
      <c r="A75" s="354"/>
      <c r="B75" s="388" t="s">
        <v>197</v>
      </c>
      <c r="C75" s="336">
        <f>C74*C73/1000</f>
        <v>0.70686160714285751</v>
      </c>
      <c r="D75" s="336">
        <f>D74*D73/1000</f>
        <v>1.7671540178571434</v>
      </c>
      <c r="E75" s="336">
        <f>E74*E73/1000</f>
        <v>0.5663955185439562</v>
      </c>
      <c r="F75" s="336">
        <f>F74*F73/1000</f>
        <v>2.2720551658163273</v>
      </c>
      <c r="G75" s="336">
        <f>G74*G73/1000</f>
        <v>1.590438616071429</v>
      </c>
      <c r="H75" s="101"/>
      <c r="I75" s="413"/>
      <c r="J75" s="414"/>
      <c r="K75" s="108"/>
      <c r="L75" s="406"/>
      <c r="Q75" s="91"/>
      <c r="R75" s="91"/>
      <c r="S75" s="91"/>
      <c r="T75" s="91"/>
      <c r="U75" s="91"/>
      <c r="V75" s="91"/>
      <c r="W75" s="91"/>
      <c r="X75" s="91"/>
    </row>
    <row r="76" spans="1:24" ht="15" hidden="1" customHeight="1">
      <c r="A76" s="354"/>
      <c r="B76" s="354"/>
      <c r="C76" s="354"/>
      <c r="D76" s="354"/>
      <c r="E76" s="354"/>
      <c r="F76" s="354"/>
      <c r="G76" s="354"/>
      <c r="H76" s="354"/>
      <c r="I76" s="413"/>
      <c r="J76" s="414"/>
      <c r="K76" s="108"/>
      <c r="L76" s="108"/>
      <c r="M76" s="108"/>
      <c r="N76" s="108"/>
      <c r="O76" s="108"/>
      <c r="Q76" s="91"/>
      <c r="R76" s="91"/>
      <c r="S76" s="91"/>
      <c r="T76" s="91"/>
      <c r="U76" s="91"/>
      <c r="V76" s="91"/>
      <c r="W76" s="91"/>
      <c r="X76" s="91"/>
    </row>
    <row r="77" spans="1:24" s="90" customFormat="1" ht="21.2" customHeight="1">
      <c r="A77" s="350"/>
      <c r="B77" s="94" t="str" cm="1">
        <f t="array" ref="B77">INDEX(Textes!$B:$D, K77, $K$2)</f>
        <v>Leuchten</v>
      </c>
      <c r="C77" s="86"/>
      <c r="D77" s="86"/>
      <c r="E77" s="86"/>
      <c r="F77" s="86"/>
      <c r="G77" s="86"/>
      <c r="H77" s="86"/>
      <c r="I77" s="82"/>
      <c r="J77" s="82"/>
      <c r="K77" s="91">
        <v>86</v>
      </c>
      <c r="L77" s="98"/>
      <c r="M77" s="91"/>
      <c r="N77" s="91"/>
      <c r="O77" s="91"/>
      <c r="P77" s="96"/>
      <c r="Q77" s="91"/>
      <c r="R77" s="91"/>
      <c r="S77" s="91"/>
      <c r="T77" s="91"/>
      <c r="U77" s="91"/>
      <c r="V77" s="91"/>
      <c r="W77" s="91"/>
      <c r="X77" s="91"/>
    </row>
    <row r="78" spans="1:24" ht="45" customHeight="1">
      <c r="A78" s="355" t="s">
        <v>5244</v>
      </c>
      <c r="B78" s="368"/>
      <c r="C78" s="109" t="str" cm="1">
        <f t="array" ref="C78">INDEX(Textes!$B:$D, L78, $K$2)</f>
        <v>System-
leistung</v>
      </c>
      <c r="D78" s="109" t="str" cm="1">
        <f t="array" ref="D78">INDEX(Textes!$B:$D, M78, $K$2)</f>
        <v>Anzahl</v>
      </c>
      <c r="E78" s="109" t="str" cm="1">
        <f t="array" ref="E78">INDEX(Textes!$B:$D, N78, $K$2)</f>
        <v>Effektive 
Betriebs-
leistung</v>
      </c>
      <c r="F78" s="110" t="str" cm="1">
        <f t="array" ref="F78">INDEX(Textes!$B:$D, O78, $K$2)</f>
        <v>Installierte Leistung</v>
      </c>
      <c r="G78" s="86"/>
      <c r="H78" s="86"/>
      <c r="K78" s="91" t="s">
        <v>156</v>
      </c>
      <c r="L78" s="91">
        <v>88</v>
      </c>
      <c r="M78" s="91">
        <v>90</v>
      </c>
      <c r="N78" s="91">
        <v>91</v>
      </c>
      <c r="O78" s="91">
        <v>92</v>
      </c>
      <c r="Q78" s="91"/>
      <c r="R78" s="91"/>
      <c r="S78" s="91"/>
      <c r="T78" s="91"/>
      <c r="U78" s="91"/>
      <c r="V78" s="91"/>
      <c r="W78" s="91"/>
      <c r="X78" s="91"/>
    </row>
    <row r="79" spans="1:24" s="114" customFormat="1" ht="16.5">
      <c r="A79" s="350"/>
      <c r="B79" s="111"/>
      <c r="C79" s="112" t="s">
        <v>172</v>
      </c>
      <c r="D79" s="112" t="s">
        <v>156</v>
      </c>
      <c r="E79" s="112" t="s">
        <v>172</v>
      </c>
      <c r="F79" s="113" t="s">
        <v>162</v>
      </c>
      <c r="G79" s="86"/>
      <c r="H79" s="86"/>
      <c r="I79" s="81"/>
      <c r="J79" s="81"/>
      <c r="K79" s="96"/>
      <c r="L79" s="96"/>
      <c r="M79" s="96"/>
      <c r="N79" s="96"/>
      <c r="O79" s="96"/>
      <c r="P79" s="96"/>
      <c r="Q79" s="96"/>
      <c r="R79" s="96"/>
      <c r="S79" s="96"/>
      <c r="T79" s="96"/>
      <c r="U79" s="96"/>
      <c r="V79" s="96"/>
      <c r="W79" s="96"/>
      <c r="X79" s="96"/>
    </row>
    <row r="80" spans="1:24" ht="15" customHeight="1">
      <c r="A80" s="351"/>
      <c r="B80" s="287"/>
      <c r="C80" s="115" t="str">
        <f>IFERROR(VLOOKUP(B80, LeuchtenTabelle, 7, FALSE), "")</f>
        <v/>
      </c>
      <c r="D80" s="188"/>
      <c r="E80" s="349"/>
      <c r="F80" s="116" t="str">
        <f>IFERROR(IF(E80&gt;0, E80, C80) * D80 / 1000, "")</f>
        <v/>
      </c>
      <c r="G80" s="86"/>
      <c r="H80" s="86"/>
    </row>
    <row r="81" spans="1:24" ht="15" customHeight="1">
      <c r="A81" s="351"/>
      <c r="B81" s="287"/>
      <c r="C81" s="115" t="str">
        <f>IFERROR(VLOOKUP(B81, LeuchtenTabelle, 7, FALSE), "")</f>
        <v/>
      </c>
      <c r="D81" s="188"/>
      <c r="E81" s="349"/>
      <c r="F81" s="116" t="str">
        <f t="shared" ref="F81:F84" si="2">IFERROR(IF(E81&gt;0, E81, C81) * D81 / 1000, "")</f>
        <v/>
      </c>
      <c r="G81" s="86"/>
      <c r="H81" s="86"/>
    </row>
    <row r="82" spans="1:24" ht="15" customHeight="1">
      <c r="A82" s="351"/>
      <c r="B82" s="287"/>
      <c r="C82" s="115" t="str">
        <f>IFERROR(VLOOKUP(B82, LeuchtenTabelle, 7, FALSE), "")</f>
        <v/>
      </c>
      <c r="D82" s="188"/>
      <c r="E82" s="349"/>
      <c r="F82" s="116" t="str">
        <f t="shared" si="2"/>
        <v/>
      </c>
      <c r="G82" s="86"/>
      <c r="H82" s="86"/>
    </row>
    <row r="83" spans="1:24" ht="15" customHeight="1">
      <c r="A83" s="351"/>
      <c r="B83" s="287"/>
      <c r="C83" s="115" t="str">
        <f>IFERROR(VLOOKUP(B83, LeuchtenTabelle, 7, FALSE), "")</f>
        <v/>
      </c>
      <c r="D83" s="188"/>
      <c r="E83" s="349"/>
      <c r="F83" s="116" t="str">
        <f t="shared" si="2"/>
        <v/>
      </c>
      <c r="G83" s="86"/>
      <c r="H83" s="86"/>
    </row>
    <row r="84" spans="1:24" ht="15" customHeight="1">
      <c r="A84" s="351"/>
      <c r="B84" s="287"/>
      <c r="C84" s="115" t="str">
        <f>IFERROR(VLOOKUP(B84, LeuchtenTabelle, 7, FALSE), "")</f>
        <v/>
      </c>
      <c r="D84" s="188"/>
      <c r="E84" s="349"/>
      <c r="F84" s="116" t="str">
        <f t="shared" si="2"/>
        <v/>
      </c>
      <c r="G84" s="86"/>
      <c r="H84" s="86"/>
    </row>
    <row r="85" spans="1:24" ht="16.5">
      <c r="A85" s="351"/>
      <c r="B85" s="117"/>
      <c r="C85" s="95"/>
      <c r="D85" s="95"/>
      <c r="E85" s="95"/>
      <c r="F85" s="118"/>
      <c r="G85" s="86"/>
      <c r="H85" s="95"/>
    </row>
    <row r="86" spans="1:24" s="90" customFormat="1" ht="21.2" customHeight="1">
      <c r="A86" s="350"/>
      <c r="B86" s="94" t="str" cm="1">
        <f t="array" ref="B86">INDEX(Textes!$B:$D, K86, $K$2)</f>
        <v>Energiebilanz</v>
      </c>
      <c r="C86" s="86"/>
      <c r="D86" s="86"/>
      <c r="E86" s="86"/>
      <c r="F86" s="86"/>
      <c r="G86" s="86"/>
      <c r="H86" s="86"/>
      <c r="I86" s="82"/>
      <c r="J86" s="82"/>
      <c r="K86" s="91">
        <v>93</v>
      </c>
      <c r="L86" s="394" t="s">
        <v>130</v>
      </c>
      <c r="M86" s="394" t="s">
        <v>131</v>
      </c>
      <c r="N86" s="394" t="s">
        <v>132</v>
      </c>
      <c r="O86" s="394" t="s">
        <v>5297</v>
      </c>
      <c r="P86" s="394" t="s">
        <v>5298</v>
      </c>
      <c r="Q86" s="91"/>
      <c r="R86" s="91"/>
      <c r="S86" s="91"/>
      <c r="T86" s="91"/>
      <c r="U86" s="91"/>
      <c r="V86" s="91"/>
      <c r="W86" s="91"/>
      <c r="X86" s="91"/>
    </row>
    <row r="87" spans="1:24" ht="42" customHeight="1">
      <c r="A87" s="351"/>
      <c r="B87" s="368"/>
      <c r="C87" s="109" t="str" cm="1">
        <f t="array" ref="C87">INDEX(Textes!$B:$D,L87, $K$2)</f>
        <v>Projektwert</v>
      </c>
      <c r="D87" s="109" t="str" cm="1">
        <f t="array" ref="D87">INDEX(Textes!$B:$D, M87, $K$2)</f>
        <v>Grenzwert</v>
      </c>
      <c r="E87" s="109" t="str" cm="1">
        <f t="array" ref="E87">INDEX(Textes!$B:$D, N87, $K$2)</f>
        <v>Minergie / Prokilowatt / EffEL</v>
      </c>
      <c r="F87" s="110" t="str" cm="1">
        <f t="array" ref="F87">INDEX(Textes!$B:$D, O87, $K$2)</f>
        <v>Zielwert</v>
      </c>
      <c r="G87" s="86"/>
      <c r="H87" s="86"/>
      <c r="K87" s="91" t="s">
        <v>156</v>
      </c>
      <c r="L87" s="91">
        <v>95</v>
      </c>
      <c r="M87" s="91">
        <v>97</v>
      </c>
      <c r="N87" s="91">
        <v>98</v>
      </c>
      <c r="O87" s="91">
        <v>99</v>
      </c>
      <c r="Q87" s="91"/>
      <c r="R87" s="91"/>
      <c r="S87" s="91"/>
      <c r="T87" s="91"/>
      <c r="U87" s="91"/>
      <c r="V87" s="91"/>
      <c r="W87" s="91"/>
      <c r="X87" s="91"/>
    </row>
    <row r="88" spans="1:24" ht="15" customHeight="1">
      <c r="A88" s="351"/>
      <c r="B88" s="80" t="str" cm="1">
        <f t="array" ref="B88">INDEX(Textes!$B:$D, K88, $K$2)</f>
        <v>Installierte Leistung (kW)</v>
      </c>
      <c r="C88" s="119" t="str">
        <f>IF(SUM(F80:$F$84)&gt;0, SUM(F80:$F$84), "")</f>
        <v/>
      </c>
      <c r="D88" s="119" t="str">
        <f>IFERROR(D$89*$C$8/1000, "")</f>
        <v/>
      </c>
      <c r="E88" s="119" t="s">
        <v>156</v>
      </c>
      <c r="F88" s="120" t="str">
        <f>IFERROR(F$89*$C$8/1000, "")</f>
        <v/>
      </c>
      <c r="G88" s="86"/>
      <c r="H88" s="95"/>
      <c r="K88" s="96">
        <v>100</v>
      </c>
      <c r="L88" s="431">
        <f>SUM(F80:F84)</f>
        <v>0</v>
      </c>
      <c r="M88" s="430">
        <f>D73*$C$8/1000</f>
        <v>0</v>
      </c>
      <c r="N88" s="430">
        <f>E73*$C$8/1000</f>
        <v>0</v>
      </c>
      <c r="O88" s="430">
        <f>F73*$C$8/1000</f>
        <v>0</v>
      </c>
      <c r="P88" s="431">
        <f>SUMPRODUCT($C$80:$C$84,$D$80:$D$84)/1000</f>
        <v>0</v>
      </c>
    </row>
    <row r="89" spans="1:24" ht="15" customHeight="1">
      <c r="A89" s="351"/>
      <c r="B89" s="80" t="str" cm="1">
        <f t="array" ref="B89">INDEX(Textes!$B:$D, K89, $K$2)</f>
        <v>Spezifische Leistung (W/m²)</v>
      </c>
      <c r="C89" s="119" t="str">
        <f>IFERROR(C88/$C$8*1000, "")</f>
        <v/>
      </c>
      <c r="D89" s="119" t="str">
        <f>IFERROR($M$89, "")</f>
        <v/>
      </c>
      <c r="E89" s="119" t="s">
        <v>156</v>
      </c>
      <c r="F89" s="120" t="str">
        <f>IFERROR($N$89, "")</f>
        <v/>
      </c>
      <c r="G89" s="86"/>
      <c r="H89" s="95"/>
      <c r="K89" s="96">
        <v>101</v>
      </c>
      <c r="L89" s="371" t="e">
        <f>L$88/$C$8*1000</f>
        <v>#DIV/0!</v>
      </c>
      <c r="M89" s="371" t="e">
        <f>M$88/$C$8*1000</f>
        <v>#DIV/0!</v>
      </c>
      <c r="N89" s="371" t="e">
        <f>N$88/$C$8*1000</f>
        <v>#DIV/0!</v>
      </c>
      <c r="O89" s="371" t="e">
        <f>O$88/$C$8*1000</f>
        <v>#DIV/0!</v>
      </c>
      <c r="P89" s="371" t="e">
        <f>P$88/$C$8*1000</f>
        <v>#DIV/0!</v>
      </c>
    </row>
    <row r="90" spans="1:24" ht="15" customHeight="1">
      <c r="A90" s="351"/>
      <c r="B90" s="80" t="str" cm="1">
        <f t="array" ref="B90">INDEX(Textes!$B:$D, K90, $K$2)</f>
        <v>Volllaststunden (h/a)</v>
      </c>
      <c r="C90" s="121" t="str">
        <f>IF(ISNUMBER(C88), L$90, "")</f>
        <v/>
      </c>
      <c r="D90" s="121" t="str">
        <f>IF(ISNUMBER(D88), M$90, "")</f>
        <v/>
      </c>
      <c r="E90" s="121" t="s">
        <v>156</v>
      </c>
      <c r="F90" s="400" t="str">
        <f>IF(ISNUMBER(F88), N$90, "")</f>
        <v/>
      </c>
      <c r="G90" s="86"/>
      <c r="H90" s="95"/>
      <c r="K90" s="96">
        <v>102</v>
      </c>
      <c r="L90" s="372">
        <f>IFERROR(C$74, "")</f>
        <v>197.10000000000005</v>
      </c>
      <c r="M90" s="372">
        <f>IFERROR(D$74, "")</f>
        <v>492.75000000000006</v>
      </c>
      <c r="N90" s="372">
        <f>IFERROR(E$74, "")</f>
        <v>246.37500000000003</v>
      </c>
      <c r="O90" s="372">
        <f>IFERROR(F$74, "")</f>
        <v>492.75000000000006</v>
      </c>
      <c r="P90" s="372">
        <f>IFERROR(G$74, "")</f>
        <v>443.47500000000002</v>
      </c>
    </row>
    <row r="91" spans="1:24" ht="15" customHeight="1">
      <c r="A91" s="351"/>
      <c r="B91" s="80" t="str" cm="1">
        <f t="array" ref="B91">INDEX(Textes!$B:$D, K91, $K$2)</f>
        <v>Elektrizitätsbedarf (MWh/a)</v>
      </c>
      <c r="C91" s="120" t="str">
        <f>IFERROR(C92*$C$8/1000, "")</f>
        <v/>
      </c>
      <c r="D91" s="120" t="str">
        <f>IFERROR(D92*$C$8/1000, "")</f>
        <v/>
      </c>
      <c r="E91" s="119" t="str">
        <f>IFERROR(($D91+$F91)/2, "")</f>
        <v/>
      </c>
      <c r="F91" s="120" t="str">
        <f>IFERROR(F92*$C$8/1000, "")</f>
        <v/>
      </c>
      <c r="G91" s="86"/>
      <c r="H91" s="95"/>
      <c r="K91" s="96">
        <v>104</v>
      </c>
      <c r="L91" s="371">
        <f t="shared" ref="L91:P91" si="3">L88*L90/1000</f>
        <v>0</v>
      </c>
      <c r="M91" s="371">
        <f t="shared" si="3"/>
        <v>0</v>
      </c>
      <c r="N91" s="371">
        <f t="shared" si="3"/>
        <v>0</v>
      </c>
      <c r="O91" s="371">
        <f t="shared" si="3"/>
        <v>0</v>
      </c>
      <c r="P91" s="371">
        <f t="shared" si="3"/>
        <v>0</v>
      </c>
    </row>
    <row r="92" spans="1:24" ht="15" customHeight="1">
      <c r="A92" s="351"/>
      <c r="B92" s="80" t="str" cm="1">
        <f t="array" ref="B92">INDEX(Textes!$B:$D, K92, $K$2)</f>
        <v>Elektrizitätsbedarf (kWh/m²)</v>
      </c>
      <c r="C92" s="119" t="str">
        <f>IFERROR(C$88*C$90/$C$8, "")</f>
        <v/>
      </c>
      <c r="D92" s="119" t="str">
        <f>IFERROR(D$88*D$90/$C$8, "")</f>
        <v/>
      </c>
      <c r="E92" s="119" t="str">
        <f>IFERROR(($D92+$F92)/2, "")</f>
        <v/>
      </c>
      <c r="F92" s="120" t="str">
        <f>IFERROR(F$88*F$90/$C$8, "")</f>
        <v/>
      </c>
      <c r="G92" s="86"/>
      <c r="H92" s="95"/>
      <c r="K92" s="96">
        <v>103</v>
      </c>
      <c r="L92" s="375" t="e">
        <f t="shared" ref="L92:P92" si="4">L89*L90/1000</f>
        <v>#DIV/0!</v>
      </c>
      <c r="M92" s="375" t="e">
        <f t="shared" si="4"/>
        <v>#DIV/0!</v>
      </c>
      <c r="N92" s="375" t="e">
        <f t="shared" si="4"/>
        <v>#DIV/0!</v>
      </c>
      <c r="O92" s="375" t="e">
        <f t="shared" si="4"/>
        <v>#DIV/0!</v>
      </c>
      <c r="P92" s="375" t="e">
        <f t="shared" si="4"/>
        <v>#DIV/0!</v>
      </c>
    </row>
    <row r="93" spans="1:24" ht="16.5">
      <c r="A93" s="351"/>
      <c r="B93" s="86"/>
      <c r="C93" s="95"/>
      <c r="D93" s="95"/>
      <c r="E93" s="95"/>
      <c r="F93" s="95"/>
      <c r="G93" s="86"/>
      <c r="H93" s="95"/>
    </row>
    <row r="94" spans="1:24" ht="16.5">
      <c r="A94" s="351"/>
      <c r="B94" s="86"/>
      <c r="C94" s="95"/>
      <c r="D94" s="95"/>
      <c r="E94" s="95"/>
      <c r="F94" s="95"/>
      <c r="G94" s="86"/>
      <c r="H94" s="95"/>
    </row>
    <row r="95" spans="1:24" ht="16.5">
      <c r="A95" s="351"/>
      <c r="B95" s="86"/>
      <c r="C95" s="95"/>
      <c r="D95" s="95"/>
      <c r="E95" s="95"/>
      <c r="F95" s="95"/>
      <c r="G95" s="86"/>
      <c r="H95" s="95"/>
    </row>
    <row r="96" spans="1:24" ht="16.5">
      <c r="A96" s="351"/>
      <c r="B96" s="86"/>
      <c r="C96" s="95"/>
      <c r="D96" s="95"/>
      <c r="E96" s="95"/>
      <c r="F96" s="95"/>
      <c r="G96" s="86"/>
      <c r="H96" s="95"/>
    </row>
    <row r="97" spans="1:8" ht="16.5">
      <c r="A97" s="351"/>
      <c r="B97" s="86"/>
      <c r="C97" s="95"/>
      <c r="D97" s="95"/>
      <c r="E97" s="95"/>
      <c r="F97" s="95"/>
      <c r="G97" s="86"/>
      <c r="H97" s="95"/>
    </row>
    <row r="98" spans="1:8" ht="16.5">
      <c r="A98" s="351"/>
      <c r="B98" s="86"/>
      <c r="C98" s="95"/>
      <c r="D98" s="95"/>
      <c r="E98" s="95"/>
      <c r="F98" s="95"/>
      <c r="G98" s="86"/>
      <c r="H98" s="95"/>
    </row>
    <row r="99" spans="1:8" ht="16.5">
      <c r="A99" s="351"/>
      <c r="B99" s="86"/>
      <c r="C99" s="95"/>
      <c r="D99" s="95"/>
      <c r="E99" s="95"/>
      <c r="F99" s="95"/>
      <c r="G99" s="86"/>
      <c r="H99" s="95"/>
    </row>
    <row r="100" spans="1:8" ht="16.5">
      <c r="A100" s="351"/>
      <c r="B100" s="86"/>
      <c r="C100" s="95"/>
      <c r="D100" s="95"/>
      <c r="E100" s="95"/>
      <c r="F100" s="95"/>
      <c r="G100" s="86"/>
      <c r="H100" s="95"/>
    </row>
    <row r="101" spans="1:8" ht="16.5" hidden="1">
      <c r="A101" s="351"/>
      <c r="B101" s="122"/>
      <c r="C101" s="123"/>
      <c r="D101" s="123"/>
      <c r="E101" s="123"/>
      <c r="F101" s="123"/>
      <c r="G101" s="86"/>
      <c r="H101" s="123"/>
    </row>
    <row r="102" spans="1:8" ht="16.5" hidden="1">
      <c r="A102" s="351"/>
      <c r="B102" s="122"/>
      <c r="C102" s="123"/>
      <c r="D102" s="123"/>
      <c r="E102" s="123"/>
      <c r="F102" s="123"/>
      <c r="G102" s="86"/>
      <c r="H102" s="123"/>
    </row>
    <row r="103" spans="1:8" ht="16.5" hidden="1">
      <c r="B103" s="122"/>
      <c r="C103" s="123"/>
      <c r="D103" s="123"/>
      <c r="E103" s="123"/>
      <c r="F103" s="123"/>
      <c r="G103" s="86"/>
      <c r="H103" s="123"/>
    </row>
    <row r="104" spans="1:8" ht="16.5" hidden="1">
      <c r="A104" s="351"/>
      <c r="B104" s="86"/>
      <c r="C104" s="95"/>
      <c r="D104" s="95"/>
      <c r="E104" s="95"/>
      <c r="F104" s="95"/>
      <c r="G104" s="86"/>
      <c r="H104" s="95"/>
    </row>
    <row r="105" spans="1:8" ht="16.5" hidden="1" customHeight="1">
      <c r="G105" s="86"/>
    </row>
  </sheetData>
  <sheetProtection algorithmName="SHA-512" hashValue="qfU4zNl+FzAOeuS6WwfKlgAOjJF9ebxA9PA4WO56i/bWU/O7S+cdqYcCPIN6R7R9LS2OcqUwvy4wo+ZiW7pXoA==" saltValue="b4DqYGwMtpn3Crh3wCbcWg==" spinCount="100000" sheet="1" objects="1" scenarios="1"/>
  <mergeCells count="25">
    <mergeCell ref="C10:F10"/>
    <mergeCell ref="B4:F4"/>
    <mergeCell ref="C6:F6"/>
    <mergeCell ref="C7:F7"/>
    <mergeCell ref="C8:F8"/>
    <mergeCell ref="C9:F9"/>
    <mergeCell ref="C24:F24"/>
    <mergeCell ref="C11:F11"/>
    <mergeCell ref="C12:F12"/>
    <mergeCell ref="C15:F15"/>
    <mergeCell ref="C16:F16"/>
    <mergeCell ref="C17:F17"/>
    <mergeCell ref="C18:F18"/>
    <mergeCell ref="C19:F19"/>
    <mergeCell ref="C20:F20"/>
    <mergeCell ref="C21:F21"/>
    <mergeCell ref="C22:F22"/>
    <mergeCell ref="C23:F23"/>
    <mergeCell ref="C33:F33"/>
    <mergeCell ref="C27:F27"/>
    <mergeCell ref="C28:F28"/>
    <mergeCell ref="C29:F29"/>
    <mergeCell ref="C30:F30"/>
    <mergeCell ref="C31:F31"/>
    <mergeCell ref="C32:F32"/>
  </mergeCells>
  <conditionalFormatting sqref="B80:B84">
    <cfRule type="expression" dxfId="80" priority="5">
      <formula>NOT(ISBLANK($B80))</formula>
    </cfRule>
  </conditionalFormatting>
  <conditionalFormatting sqref="B10:F12 B15:F23">
    <cfRule type="expression" dxfId="79" priority="6">
      <formula>$J$9=FALSE</formula>
    </cfRule>
  </conditionalFormatting>
  <conditionalFormatting sqref="B12:F12">
    <cfRule type="expression" dxfId="78" priority="8">
      <formula>$J$11=FALSE</formula>
    </cfRule>
  </conditionalFormatting>
  <conditionalFormatting sqref="B28:F33">
    <cfRule type="expression" dxfId="77" priority="9">
      <formula>NOT($J$27)</formula>
    </cfRule>
  </conditionalFormatting>
  <conditionalFormatting sqref="C12">
    <cfRule type="expression" dxfId="76" priority="1">
      <formula>AND(NOT($J$11), NOT(ISBLANK($C12)))</formula>
    </cfRule>
  </conditionalFormatting>
  <conditionalFormatting sqref="C6:F12 C15:F24 C27:F33">
    <cfRule type="expression" dxfId="75" priority="7">
      <formula>NOT(ISBLANK($C6))</formula>
    </cfRule>
  </conditionalFormatting>
  <conditionalFormatting sqref="C10:F11 C15 C17:F23">
    <cfRule type="expression" dxfId="74" priority="2">
      <formula>AND(NOT($J$9), NOT(ISBLANK($C10)))</formula>
    </cfRule>
  </conditionalFormatting>
  <conditionalFormatting sqref="C28:F33">
    <cfRule type="expression" dxfId="73" priority="3">
      <formula>AND(NOT($J$27), NOT(ISBLANK($C28)))</formula>
    </cfRule>
  </conditionalFormatting>
  <conditionalFormatting sqref="D80:E84">
    <cfRule type="expression" dxfId="72" priority="4">
      <formula>NOT(ISBLANK(D80))</formula>
    </cfRule>
  </conditionalFormatting>
  <dataValidations count="22">
    <dataValidation type="list" allowBlank="1" showInputMessage="1" showErrorMessage="1" sqref="C27:F27" xr:uid="{C4D64DEA-C3CD-4671-A550-53A071B3C91F}">
      <formula1>JaNein</formula1>
    </dataValidation>
    <dataValidation type="list" allowBlank="1" showInputMessage="1" showErrorMessage="1" sqref="C33:F33" xr:uid="{6700D8F0-1A95-4935-B6F5-3ADF71866BF4}">
      <formula1>Regelung_Tageslicht</formula1>
    </dataValidation>
    <dataValidation type="list" allowBlank="1" showInputMessage="1" showErrorMessage="1" sqref="C28:F28" xr:uid="{7F7E85AF-A380-4F4E-8DF2-5DEB0F44D979}">
      <formula1>Glasanteil</formula1>
    </dataValidation>
    <dataValidation type="list" allowBlank="1" showInputMessage="1" showErrorMessage="1" sqref="C30:F30" xr:uid="{4031110A-BDFB-4CD2-83C6-013C330B214D}">
      <formula1>Umgebung</formula1>
    </dataValidation>
    <dataValidation type="list" allowBlank="1" showInputMessage="1" showErrorMessage="1" sqref="C29:F29" xr:uid="{4C4B6BFE-75E8-4C7C-8470-789469B29343}">
      <formula1>Raumhelligkeit</formula1>
    </dataValidation>
    <dataValidation type="list" allowBlank="1" showInputMessage="1" showErrorMessage="1" sqref="C32:F32" xr:uid="{A9A1EFD1-66E5-4DF8-96CA-02010699233C}">
      <formula1>IF($I$31&lt;6,Sonnenschutz_Regelung_Mit,Sonnenschutz_Regelung_Ohne)</formula1>
    </dataValidation>
    <dataValidation type="list" allowBlank="1" showInputMessage="1" showErrorMessage="1" sqref="C31:F31" xr:uid="{691C227E-F13B-4E1E-B844-11A4CD1BAA54}">
      <formula1>Sonnenschutz_Art</formula1>
    </dataValidation>
    <dataValidation type="decimal" allowBlank="1" showInputMessage="1" showErrorMessage="1" sqref="C22:F22" xr:uid="{49CEAAC5-11E8-46D8-9D9C-26FCB2A00AF8}">
      <formula1>0</formula1>
      <formula2>9999</formula2>
    </dataValidation>
    <dataValidation type="decimal" allowBlank="1" showInputMessage="1" showErrorMessage="1" sqref="C21:F21" xr:uid="{CE84112A-61AD-42CA-A5B9-8B6DCF2824A7}">
      <formula1>0</formula1>
      <formula2>365</formula2>
    </dataValidation>
    <dataValidation type="decimal" allowBlank="1" showInputMessage="1" showErrorMessage="1" sqref="C20:F20" xr:uid="{24F64AD4-CD99-4E02-8C20-D91CDCFB66E5}">
      <formula1>0</formula1>
      <formula2>13</formula2>
    </dataValidation>
    <dataValidation type="decimal" allowBlank="1" showInputMessage="1" showErrorMessage="1" sqref="C19:F19" xr:uid="{FE465D10-AE61-4B3B-B7A0-D561F9A8F591}">
      <formula1>0</formula1>
      <formula2>11</formula2>
    </dataValidation>
    <dataValidation type="list" allowBlank="1" showInputMessage="1" showErrorMessage="1" sqref="C18:F18" xr:uid="{A72CFBDB-E36A-4FDC-8803-F60EA65850B4}">
      <formula1>"0.05,0.75"</formula1>
    </dataValidation>
    <dataValidation type="decimal" allowBlank="1" showInputMessage="1" showErrorMessage="1" sqref="C17:F17" xr:uid="{68325FDA-C2D2-40FA-B504-6159BE4BF5E6}">
      <formula1>0</formula1>
      <formula2>30</formula2>
    </dataValidation>
    <dataValidation type="decimal" allowBlank="1" showInputMessage="1" showErrorMessage="1" sqref="C15:F15" xr:uid="{32B3C1A7-F668-4462-8E9E-55E8F2EC52B3}">
      <formula1>0</formula1>
      <formula2>999</formula2>
    </dataValidation>
    <dataValidation type="list" allowBlank="1" showInputMessage="1" showErrorMessage="1" sqref="C9:F9" xr:uid="{677C93BD-F503-4C06-9CDD-7E64D139A548}">
      <formula1>RoomTypes</formula1>
    </dataValidation>
    <dataValidation type="list" allowBlank="1" showInputMessage="1" showErrorMessage="1" sqref="C24:F24" xr:uid="{9968D270-617A-4EF7-BCBB-F97F97989665}">
      <formula1>k_Pr</formula1>
    </dataValidation>
    <dataValidation type="decimal" allowBlank="1" showInputMessage="1" showErrorMessage="1" sqref="C16:F16 C8:F8" xr:uid="{D19BEA19-0D8F-4434-A08C-6E8AF31BA1B6}">
      <formula1>0</formula1>
      <formula2>1000000</formula2>
    </dataValidation>
    <dataValidation type="textLength" allowBlank="1" showInputMessage="1" showErrorMessage="1" sqref="C6:F7" xr:uid="{0CB12D07-1954-4F5F-80C0-E077C7DFAD92}">
      <formula1>0</formula1>
      <formula2>250</formula2>
    </dataValidation>
    <dataValidation type="list" allowBlank="1" showInputMessage="1" showErrorMessage="1" sqref="B80:B84" xr:uid="{140D8301-2633-44CF-802E-1D52691C8EE0}">
      <formula1>LeuchtenListe</formula1>
    </dataValidation>
    <dataValidation type="decimal" operator="greaterThanOrEqual" allowBlank="1" showInputMessage="1" showErrorMessage="1" sqref="E80:E84" xr:uid="{BB189D79-EE9C-4987-B4F7-59ABA8E47515}">
      <formula1>0</formula1>
    </dataValidation>
    <dataValidation type="whole" allowBlank="1" showInputMessage="1" showErrorMessage="1" sqref="D80:D84" xr:uid="{1D7A8D25-1E17-45DC-82D4-93300B1EFFF4}">
      <formula1>0</formula1>
      <formula2>1000000</formula2>
    </dataValidation>
    <dataValidation type="list" allowBlank="1" showInputMessage="1" showErrorMessage="1" sqref="C32:F32" xr:uid="{E95B6EF6-45E2-4649-83CF-05334DB84B8E}">
      <formula1>IF($I$31&lt;=5, Sonnenschutz_Regelung_Mit, Sonnenschutz_Regelung_Ohne)</formula1>
    </dataValidation>
  </dataValidations>
  <pageMargins left="0.7" right="0.7" top="0.75" bottom="0.75" header="0.3" footer="0.3"/>
  <legacyDrawing r:id="rId1"/>
  <extLst>
    <ext xmlns:x14="http://schemas.microsoft.com/office/spreadsheetml/2009/9/main" uri="{CCE6A557-97BC-4b89-ADB6-D9C93CAAB3DF}">
      <x14:dataValidations xmlns:xm="http://schemas.microsoft.com/office/excel/2006/main" count="5">
        <x14:dataValidation type="list" allowBlank="1" showInputMessage="1" showErrorMessage="1" xr:uid="{3995E143-F5CA-430F-AC77-CFFA917073E9}">
          <x14:formula1>
            <xm:f>Dropdowns!$A$209:$A$215</xm:f>
          </x14:formula1>
          <xm:sqref>C12:F12</xm:sqref>
        </x14:dataValidation>
        <x14:dataValidation type="list" allowBlank="1" showInputMessage="1" showErrorMessage="1" xr:uid="{71805B21-5767-4F2F-AD0F-B37AE265AA57}">
          <x14:formula1>
            <xm:f>Dropdowns!$A$60:$A$62</xm:f>
          </x14:formula1>
          <xm:sqref>C27:F33 C23:F24</xm:sqref>
        </x14:dataValidation>
        <x14:dataValidation type="list" allowBlank="1" showInputMessage="1" showErrorMessage="1" xr:uid="{F993F2FE-2C8A-4761-9471-61725574BFFD}">
          <x14:formula1>
            <xm:f>Dropdowns!$A$92:$A$93</xm:f>
          </x14:formula1>
          <xm:sqref>C11:F11</xm:sqref>
        </x14:dataValidation>
        <x14:dataValidation type="list" allowBlank="1" showInputMessage="1" showErrorMessage="1" xr:uid="{DC56B9E7-D985-455C-908F-27C171421C6F}">
          <x14:formula1>
            <xm:f>Dropdowns!$A$28:$A$38</xm:f>
          </x14:formula1>
          <xm:sqref>C28:F28</xm:sqref>
        </x14:dataValidation>
        <x14:dataValidation type="list" allowBlank="1" showInputMessage="1" showErrorMessage="1" xr:uid="{EDA0940E-7426-4A27-B2DD-B22897C6AFC5}">
          <x14:formula1>
            <xm:f>Dropdowns!$A$42:$A$47</xm:f>
          </x14:formula1>
          <xm:sqref>C31:F31</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FE35D-80E9-4707-A66C-27DC4843A790}">
  <dimension ref="A1:X105"/>
  <sheetViews>
    <sheetView workbookViewId="0">
      <selection activeCell="C6" sqref="C6:F6"/>
    </sheetView>
  </sheetViews>
  <sheetFormatPr baseColWidth="10" defaultColWidth="0" defaultRowHeight="0" customHeight="1" zeroHeight="1"/>
  <cols>
    <col min="1" max="1" width="3.33203125" style="356" customWidth="1"/>
    <col min="2" max="2" width="30.77734375" style="90" customWidth="1"/>
    <col min="3" max="6" width="10.77734375" style="97" customWidth="1"/>
    <col min="7" max="7" width="10.77734375" style="97" hidden="1" customWidth="1"/>
    <col min="8" max="8" width="3.33203125" style="97" customWidth="1"/>
    <col min="9" max="10" width="5.6640625" style="81" hidden="1" customWidth="1"/>
    <col min="11" max="11" width="5.6640625" style="96" hidden="1" customWidth="1"/>
    <col min="12" max="16" width="10.77734375" style="96" hidden="1" customWidth="1"/>
    <col min="17" max="17" width="2.77734375" style="96" hidden="1" customWidth="1"/>
    <col min="18" max="24" width="5.6640625" style="96" hidden="1" customWidth="1"/>
    <col min="25" max="16384" width="11.5546875" style="97" hidden="1"/>
  </cols>
  <sheetData>
    <row r="1" spans="1:24" s="90" customFormat="1" ht="16.5" customHeight="1">
      <c r="A1" s="350"/>
      <c r="B1" s="86"/>
      <c r="C1" s="86"/>
      <c r="D1" s="86"/>
      <c r="E1" s="86"/>
      <c r="F1" s="86"/>
      <c r="G1" s="95"/>
      <c r="H1" s="86"/>
      <c r="I1" s="88" t="s">
        <v>5296</v>
      </c>
      <c r="J1" s="88" t="s">
        <v>5293</v>
      </c>
      <c r="K1" s="89" t="s">
        <v>159</v>
      </c>
      <c r="L1" s="403" t="s">
        <v>5294</v>
      </c>
      <c r="M1" s="89"/>
      <c r="N1" s="89"/>
      <c r="O1" s="89"/>
      <c r="P1" s="89"/>
      <c r="Q1" s="89"/>
      <c r="R1" s="89"/>
      <c r="S1" s="89"/>
      <c r="T1" s="89"/>
      <c r="U1" s="89"/>
      <c r="V1" s="89"/>
      <c r="W1" s="89"/>
      <c r="X1" s="89"/>
    </row>
    <row r="2" spans="1:24" s="90" customFormat="1" ht="24.95" customHeight="1">
      <c r="A2" s="350"/>
      <c r="B2" s="86"/>
      <c r="C2" s="86"/>
      <c r="D2" s="86"/>
      <c r="E2" s="86"/>
      <c r="F2" s="86"/>
      <c r="G2" s="95"/>
      <c r="H2" s="86"/>
      <c r="I2" s="88"/>
      <c r="J2" s="88"/>
      <c r="K2" s="89">
        <f>A!$J$2</f>
        <v>1</v>
      </c>
      <c r="L2" s="403"/>
      <c r="M2" s="89"/>
      <c r="N2" s="89"/>
      <c r="O2" s="89"/>
      <c r="P2" s="89"/>
      <c r="Q2" s="89"/>
      <c r="R2" s="89"/>
      <c r="S2" s="89"/>
      <c r="T2" s="89"/>
      <c r="U2" s="89"/>
      <c r="V2" s="89"/>
      <c r="W2" s="89"/>
      <c r="X2" s="89"/>
    </row>
    <row r="3" spans="1:24" s="90" customFormat="1" ht="24.95" customHeight="1" thickBot="1">
      <c r="A3" s="350"/>
      <c r="B3" s="374" t="str" cm="1">
        <f t="array" ref="B3">INDEX(Textes!$B:$D, K3, $K$2)&amp;": "&amp;C6</f>
        <v xml:space="preserve">Raumdatenblatt: </v>
      </c>
      <c r="C3" s="358"/>
      <c r="D3" s="358"/>
      <c r="E3" s="358"/>
      <c r="F3" s="358"/>
      <c r="G3" s="95"/>
      <c r="H3" s="86"/>
      <c r="I3" s="82"/>
      <c r="J3" s="82"/>
      <c r="K3" s="91">
        <v>70</v>
      </c>
      <c r="L3" s="404"/>
      <c r="M3" s="92"/>
      <c r="N3" s="92"/>
      <c r="O3" s="92"/>
      <c r="P3" s="92"/>
      <c r="Q3" s="92"/>
      <c r="R3" s="92"/>
      <c r="S3" s="92"/>
      <c r="T3" s="92"/>
      <c r="U3" s="92"/>
      <c r="V3" s="92"/>
      <c r="W3" s="92"/>
      <c r="X3" s="92"/>
    </row>
    <row r="4" spans="1:24" s="90" customFormat="1" ht="24.95" customHeight="1">
      <c r="A4" s="350"/>
      <c r="B4" s="522" t="str" cm="1">
        <f t="array" ref="B4">IF(J9, INDEX(Textes!$B:$D, K4, $K$2), "")</f>
        <v/>
      </c>
      <c r="C4" s="522"/>
      <c r="D4" s="522"/>
      <c r="E4" s="522"/>
      <c r="F4" s="522"/>
      <c r="G4" s="95"/>
      <c r="H4" s="86"/>
      <c r="I4" s="93"/>
      <c r="J4" s="93"/>
      <c r="K4" s="91">
        <v>132</v>
      </c>
      <c r="L4" s="404"/>
      <c r="M4" s="92"/>
      <c r="N4" s="92"/>
      <c r="O4" s="92"/>
      <c r="P4" s="96"/>
      <c r="Q4" s="91"/>
      <c r="R4" s="91"/>
      <c r="S4" s="91"/>
      <c r="T4" s="91"/>
      <c r="U4" s="91"/>
      <c r="V4" s="91"/>
      <c r="W4" s="91"/>
      <c r="X4" s="91"/>
    </row>
    <row r="5" spans="1:24" s="90" customFormat="1" ht="21.2" customHeight="1">
      <c r="A5" s="350"/>
      <c r="B5" s="94" t="str" cm="1">
        <f t="array" ref="B5">INDEX(Textes!$B:$D, K5, $K$2)</f>
        <v>Raum oder Raumgruppe</v>
      </c>
      <c r="C5" s="86"/>
      <c r="D5" s="86"/>
      <c r="E5" s="86"/>
      <c r="F5" s="86"/>
      <c r="G5" s="95"/>
      <c r="H5" s="86"/>
      <c r="I5" s="82"/>
      <c r="J5" s="82"/>
      <c r="K5" s="91">
        <v>71</v>
      </c>
      <c r="L5" s="405"/>
      <c r="M5" s="91"/>
      <c r="N5" s="91"/>
      <c r="O5" s="91"/>
      <c r="P5" s="96"/>
      <c r="Q5" s="91"/>
      <c r="R5" s="91"/>
      <c r="S5" s="91"/>
      <c r="T5" s="91"/>
      <c r="U5" s="91"/>
      <c r="V5" s="91"/>
      <c r="W5" s="91"/>
      <c r="X5" s="91"/>
    </row>
    <row r="6" spans="1:24" ht="15" customHeight="1">
      <c r="A6" s="351"/>
      <c r="B6" s="80" t="str" cm="1">
        <f t="array" ref="B6">INDEX(Textes!$B:$D, K6, $K$2)</f>
        <v>Name</v>
      </c>
      <c r="C6" s="523"/>
      <c r="D6" s="523"/>
      <c r="E6" s="523"/>
      <c r="F6" s="524"/>
      <c r="G6" s="95"/>
      <c r="H6" s="95"/>
      <c r="K6" s="96">
        <v>72</v>
      </c>
      <c r="L6" s="406"/>
      <c r="Q6" s="91"/>
      <c r="R6" s="91"/>
      <c r="S6" s="91"/>
      <c r="T6" s="91"/>
      <c r="U6" s="91"/>
      <c r="V6" s="91"/>
      <c r="W6" s="91"/>
      <c r="X6" s="91"/>
    </row>
    <row r="7" spans="1:24" ht="15" customHeight="1">
      <c r="A7" s="351"/>
      <c r="B7" s="80" t="str" cm="1">
        <f t="array" ref="B7">INDEX(Textes!$B:$D, K7, $K$2)</f>
        <v>Beschreibung</v>
      </c>
      <c r="C7" s="525"/>
      <c r="D7" s="525"/>
      <c r="E7" s="525"/>
      <c r="F7" s="526"/>
      <c r="G7" s="95"/>
      <c r="H7" s="95"/>
      <c r="K7" s="96">
        <v>73</v>
      </c>
      <c r="L7" s="407"/>
      <c r="M7" s="99"/>
      <c r="N7" s="99"/>
      <c r="O7" s="99"/>
      <c r="Q7" s="91"/>
      <c r="R7" s="91"/>
      <c r="S7" s="91"/>
      <c r="T7" s="91"/>
      <c r="U7" s="91"/>
      <c r="V7" s="91"/>
      <c r="W7" s="91"/>
      <c r="X7" s="91"/>
    </row>
    <row r="8" spans="1:24" ht="15" customHeight="1">
      <c r="A8" s="351"/>
      <c r="B8" s="80" t="str" cm="1">
        <f t="array" ref="B8">INDEX(Textes!$B:$D, K8, $K$2)</f>
        <v>Nettofläche m2</v>
      </c>
      <c r="C8" s="527"/>
      <c r="D8" s="527"/>
      <c r="E8" s="527"/>
      <c r="F8" s="528"/>
      <c r="G8" s="95"/>
      <c r="H8" s="95"/>
      <c r="K8" s="96">
        <v>74</v>
      </c>
      <c r="L8" s="407"/>
      <c r="M8" s="99"/>
      <c r="N8" s="99"/>
      <c r="O8" s="99"/>
      <c r="Q8" s="91"/>
      <c r="R8" s="91"/>
      <c r="S8" s="91"/>
      <c r="T8" s="91"/>
      <c r="U8" s="91"/>
      <c r="V8" s="91"/>
      <c r="W8" s="91"/>
      <c r="X8" s="91"/>
    </row>
    <row r="9" spans="1:24" ht="15" customHeight="1">
      <c r="A9" s="351"/>
      <c r="B9" s="80" t="str" cm="1">
        <f t="array" ref="B9">INDEX(Textes!$B:$D, K9, $K$2)</f>
        <v>Raumnutzung</v>
      </c>
      <c r="C9" s="518"/>
      <c r="D9" s="518"/>
      <c r="E9" s="518"/>
      <c r="F9" s="519"/>
      <c r="G9" s="95"/>
      <c r="H9" s="95"/>
      <c r="I9" s="370">
        <f>IF(ISBLANK(C9), 1, MATCH(C9, Dropdowns!A97:$A$150, 0))</f>
        <v>1</v>
      </c>
      <c r="J9" s="376" t="b">
        <f>(C9=Dropdowns!A150)</f>
        <v>0</v>
      </c>
      <c r="K9" s="96">
        <v>75</v>
      </c>
      <c r="L9" s="408" t="s">
        <v>5291</v>
      </c>
      <c r="M9" s="99"/>
      <c r="N9" s="99"/>
      <c r="O9" s="99"/>
      <c r="Q9" s="91"/>
      <c r="R9" s="91"/>
      <c r="S9" s="91"/>
      <c r="T9" s="91"/>
      <c r="U9" s="91"/>
      <c r="V9" s="91"/>
      <c r="W9" s="91"/>
      <c r="X9" s="91"/>
    </row>
    <row r="10" spans="1:24" ht="30" customHeight="1">
      <c r="A10" s="351"/>
      <c r="B10" s="347" t="str" cm="1">
        <f t="array" ref="B10">INDEX(Textes!$B:$D, K10, $K$2)</f>
        <v>Begründung der Spezialnutzung</v>
      </c>
      <c r="C10" s="529"/>
      <c r="D10" s="529"/>
      <c r="E10" s="529"/>
      <c r="F10" s="530"/>
      <c r="G10" s="95"/>
      <c r="H10" s="95"/>
      <c r="I10" s="82"/>
      <c r="J10" s="376"/>
      <c r="K10" s="91">
        <v>105</v>
      </c>
      <c r="L10" s="407"/>
      <c r="M10" s="99"/>
      <c r="N10" s="99"/>
      <c r="O10" s="99"/>
      <c r="Q10" s="91"/>
      <c r="R10" s="91"/>
      <c r="S10" s="91"/>
      <c r="T10" s="91"/>
      <c r="U10" s="91"/>
      <c r="V10" s="91"/>
      <c r="W10" s="91"/>
      <c r="X10" s="91"/>
    </row>
    <row r="11" spans="1:24" ht="15" customHeight="1">
      <c r="A11" s="351"/>
      <c r="B11" s="80" t="str" cm="1">
        <f t="array" ref="B11">INDEX(Textes!$B:$D, K11, $K$2)</f>
        <v>Sehbedingung</v>
      </c>
      <c r="C11" s="518"/>
      <c r="D11" s="518"/>
      <c r="E11" s="518"/>
      <c r="F11" s="519"/>
      <c r="G11" s="95"/>
      <c r="H11" s="95"/>
      <c r="I11" s="370" t="str">
        <f>IF(ISBLANK(C11), "-", MATCH(C11, Dropdowns!$A$92:$A$93, 0))</f>
        <v>-</v>
      </c>
      <c r="J11" s="376" t="b">
        <f>(I11=2)</f>
        <v>0</v>
      </c>
      <c r="K11" s="96">
        <v>76</v>
      </c>
      <c r="L11" s="408" t="s">
        <v>5292</v>
      </c>
      <c r="M11" s="99"/>
      <c r="N11" s="99"/>
      <c r="O11" s="99"/>
      <c r="Q11" s="91"/>
      <c r="R11" s="91"/>
      <c r="S11" s="91"/>
      <c r="T11" s="91"/>
      <c r="U11" s="91"/>
      <c r="V11" s="91"/>
      <c r="W11" s="91"/>
      <c r="X11" s="91"/>
    </row>
    <row r="12" spans="1:24" s="346" customFormat="1" ht="30" customHeight="1">
      <c r="A12" s="352"/>
      <c r="B12" s="347" t="str" cm="1">
        <f t="array" ref="B12">INDEX(Textes!$B:$D, K12, $K$2)</f>
        <v>Begründung für die besonderen Anforderungen</v>
      </c>
      <c r="C12" s="531"/>
      <c r="D12" s="531"/>
      <c r="E12" s="531"/>
      <c r="F12" s="532"/>
      <c r="G12" s="95"/>
      <c r="H12" s="343"/>
      <c r="I12" s="81"/>
      <c r="J12" s="81"/>
      <c r="K12" s="344">
        <v>117</v>
      </c>
      <c r="L12" s="409"/>
      <c r="M12" s="345"/>
      <c r="N12" s="345"/>
      <c r="O12" s="345"/>
      <c r="P12" s="96"/>
      <c r="Q12" s="91"/>
      <c r="R12" s="91"/>
      <c r="S12" s="91"/>
      <c r="T12" s="91"/>
      <c r="U12" s="91"/>
      <c r="V12" s="91"/>
      <c r="W12" s="91"/>
      <c r="X12" s="91"/>
    </row>
    <row r="13" spans="1:24" ht="16.5">
      <c r="A13" s="351"/>
      <c r="B13" s="86"/>
      <c r="C13" s="100"/>
      <c r="D13" s="95"/>
      <c r="E13" s="95"/>
      <c r="F13" s="95"/>
      <c r="G13" s="95"/>
      <c r="H13" s="95"/>
      <c r="L13" s="406"/>
      <c r="Q13" s="91"/>
      <c r="R13" s="91"/>
      <c r="S13" s="91"/>
      <c r="T13" s="91"/>
      <c r="U13" s="91"/>
      <c r="V13" s="91"/>
      <c r="W13" s="91"/>
      <c r="X13" s="91"/>
    </row>
    <row r="14" spans="1:24" s="90" customFormat="1" ht="21.2" customHeight="1">
      <c r="A14" s="353"/>
      <c r="B14" s="94" t="str" cm="1">
        <f t="array" ref="B14">INDEX(Textes!$B:$D, K14, $K$2)</f>
        <v>Nutzung</v>
      </c>
      <c r="C14" s="86"/>
      <c r="D14" s="86"/>
      <c r="E14" s="86"/>
      <c r="F14" s="86"/>
      <c r="G14" s="95"/>
      <c r="H14" s="86"/>
      <c r="I14" s="82"/>
      <c r="J14" s="82"/>
      <c r="K14" s="91">
        <v>77</v>
      </c>
      <c r="L14" s="405"/>
      <c r="M14" s="91"/>
      <c r="N14" s="91"/>
      <c r="O14" s="91"/>
      <c r="P14" s="96"/>
      <c r="Q14" s="91"/>
      <c r="R14" s="91"/>
      <c r="S14" s="91"/>
      <c r="T14" s="91"/>
      <c r="U14" s="91"/>
      <c r="V14" s="91"/>
      <c r="W14" s="91"/>
      <c r="X14" s="91"/>
    </row>
    <row r="15" spans="1:24" ht="15" customHeight="1">
      <c r="A15" s="351"/>
      <c r="B15" s="80" t="str" cm="1">
        <f t="array" ref="B15">INDEX(Textes!$B:$D, K15, $K$2)</f>
        <v>Raumlänge (m)</v>
      </c>
      <c r="C15" s="535"/>
      <c r="D15" s="535"/>
      <c r="E15" s="535"/>
      <c r="F15" s="536"/>
      <c r="G15" s="95"/>
      <c r="H15" s="95"/>
      <c r="K15" s="96">
        <v>108</v>
      </c>
      <c r="L15" s="407"/>
      <c r="M15" s="99"/>
      <c r="N15" s="99"/>
      <c r="O15" s="99"/>
      <c r="Q15" s="91"/>
      <c r="R15" s="91"/>
      <c r="S15" s="91"/>
      <c r="T15" s="91"/>
      <c r="U15" s="91"/>
      <c r="V15" s="91"/>
      <c r="W15" s="91"/>
      <c r="X15" s="91"/>
    </row>
    <row r="16" spans="1:24" ht="15" customHeight="1">
      <c r="A16" s="351"/>
      <c r="B16" s="80" t="str" cm="1">
        <f t="array" ref="B16">INDEX(Textes!$B:$D, K16, $K$2)</f>
        <v>Raumtiefe (m)</v>
      </c>
      <c r="C16" s="533">
        <f>IFERROR(C8/C15, 0)</f>
        <v>0</v>
      </c>
      <c r="D16" s="533"/>
      <c r="E16" s="533"/>
      <c r="F16" s="534"/>
      <c r="G16" s="95"/>
      <c r="H16" s="95"/>
      <c r="K16" s="96">
        <v>109</v>
      </c>
      <c r="L16" s="407"/>
      <c r="M16" s="99"/>
      <c r="N16" s="99"/>
      <c r="O16" s="99"/>
      <c r="Q16" s="91"/>
      <c r="R16" s="91"/>
      <c r="S16" s="91"/>
      <c r="T16" s="91"/>
      <c r="U16" s="91"/>
      <c r="V16" s="91"/>
      <c r="W16" s="91"/>
      <c r="X16" s="91"/>
    </row>
    <row r="17" spans="1:24" ht="15" customHeight="1">
      <c r="A17" s="351"/>
      <c r="B17" s="80" t="str" cm="1">
        <f t="array" ref="B17">INDEX(Textes!$B:$D, K17, $K$2)</f>
        <v>Raumhöhe (m)</v>
      </c>
      <c r="C17" s="535"/>
      <c r="D17" s="535"/>
      <c r="E17" s="535"/>
      <c r="F17" s="536"/>
      <c r="G17" s="95"/>
      <c r="H17" s="95"/>
      <c r="K17" s="96">
        <v>110</v>
      </c>
      <c r="L17" s="407"/>
      <c r="M17" s="99"/>
      <c r="N17" s="99"/>
      <c r="O17" s="99"/>
      <c r="Q17" s="91"/>
      <c r="R17" s="91"/>
      <c r="S17" s="91"/>
      <c r="T17" s="91"/>
      <c r="U17" s="91"/>
      <c r="V17" s="91"/>
      <c r="W17" s="91"/>
      <c r="X17" s="91"/>
    </row>
    <row r="18" spans="1:24" ht="15" customHeight="1">
      <c r="A18" s="351"/>
      <c r="B18" s="80" t="str" cm="1">
        <f t="array" ref="B18">INDEX(Textes!$B:$D, K18, $K$2)</f>
        <v>Bewertungsebene (m)</v>
      </c>
      <c r="C18" s="537"/>
      <c r="D18" s="537"/>
      <c r="E18" s="537"/>
      <c r="F18" s="538"/>
      <c r="G18" s="95"/>
      <c r="H18" s="95"/>
      <c r="K18" s="96">
        <v>111</v>
      </c>
      <c r="L18" s="407"/>
      <c r="M18" s="99"/>
      <c r="N18" s="99"/>
      <c r="O18" s="99"/>
      <c r="Q18" s="91"/>
      <c r="R18" s="91"/>
      <c r="S18" s="91"/>
      <c r="T18" s="91"/>
      <c r="U18" s="91"/>
      <c r="V18" s="91"/>
      <c r="W18" s="91"/>
      <c r="X18" s="91"/>
    </row>
    <row r="19" spans="1:24" ht="15" customHeight="1">
      <c r="A19" s="351"/>
      <c r="B19" s="80" t="str" cm="1">
        <f t="array" ref="B19">INDEX(Textes!$B:$D, K19, $K$2)</f>
        <v>Betriebsstunden am Tag (h/d)</v>
      </c>
      <c r="C19" s="523"/>
      <c r="D19" s="523"/>
      <c r="E19" s="523"/>
      <c r="F19" s="524"/>
      <c r="G19" s="95"/>
      <c r="H19" s="95"/>
      <c r="K19" s="96">
        <v>112</v>
      </c>
      <c r="L19" s="407"/>
      <c r="M19" s="99"/>
      <c r="N19" s="99"/>
      <c r="O19" s="99"/>
      <c r="Q19" s="91"/>
      <c r="R19" s="91"/>
      <c r="S19" s="91"/>
      <c r="T19" s="91"/>
      <c r="U19" s="91"/>
      <c r="V19" s="91"/>
      <c r="W19" s="91"/>
      <c r="X19" s="91"/>
    </row>
    <row r="20" spans="1:24" ht="15" customHeight="1">
      <c r="A20" s="351"/>
      <c r="B20" s="80" t="str" cm="1">
        <f t="array" ref="B20">INDEX(Textes!$B:$D, K20, $K$2)</f>
        <v>Betriebsstunden nachts (h/d)</v>
      </c>
      <c r="C20" s="523"/>
      <c r="D20" s="523"/>
      <c r="E20" s="523"/>
      <c r="F20" s="524"/>
      <c r="G20" s="95"/>
      <c r="H20" s="95"/>
      <c r="K20" s="96">
        <v>113</v>
      </c>
      <c r="L20" s="407"/>
      <c r="M20" s="99"/>
      <c r="N20" s="99"/>
      <c r="O20" s="99"/>
      <c r="Q20" s="91"/>
      <c r="R20" s="91"/>
      <c r="S20" s="91"/>
      <c r="T20" s="91"/>
      <c r="U20" s="91"/>
      <c r="V20" s="91"/>
      <c r="W20" s="91"/>
      <c r="X20" s="91"/>
    </row>
    <row r="21" spans="1:24" ht="15" customHeight="1">
      <c r="A21" s="351"/>
      <c r="B21" s="80" t="str" cm="1">
        <f t="array" ref="B21">INDEX(Textes!$B:$D, K21, $K$2)</f>
        <v>Tage pro Jahr (d/a)</v>
      </c>
      <c r="C21" s="523"/>
      <c r="D21" s="523"/>
      <c r="E21" s="523"/>
      <c r="F21" s="524"/>
      <c r="G21" s="95"/>
      <c r="H21" s="95"/>
      <c r="K21" s="96">
        <v>114</v>
      </c>
      <c r="L21" s="407"/>
      <c r="M21" s="99"/>
      <c r="N21" s="99"/>
      <c r="O21" s="99"/>
      <c r="Q21" s="91"/>
      <c r="R21" s="91"/>
      <c r="S21" s="91"/>
      <c r="T21" s="91"/>
      <c r="U21" s="91"/>
      <c r="V21" s="91"/>
      <c r="W21" s="91"/>
      <c r="X21" s="91"/>
    </row>
    <row r="22" spans="1:24" ht="15" customHeight="1">
      <c r="A22" s="351"/>
      <c r="B22" s="80" t="str" cm="1">
        <f t="array" ref="B22">INDEX(Textes!$B:$D, K22, $K$2)</f>
        <v>Beleuchtungsstärke (lx)</v>
      </c>
      <c r="C22" s="523"/>
      <c r="D22" s="523"/>
      <c r="E22" s="523"/>
      <c r="F22" s="524"/>
      <c r="G22" s="95"/>
      <c r="H22" s="95"/>
      <c r="K22" s="96">
        <v>116</v>
      </c>
      <c r="L22" s="407"/>
      <c r="M22" s="99"/>
      <c r="N22" s="99"/>
      <c r="O22" s="99"/>
      <c r="Q22" s="91"/>
      <c r="R22" s="91"/>
      <c r="S22" s="91"/>
      <c r="T22" s="91"/>
      <c r="U22" s="91"/>
      <c r="V22" s="91"/>
      <c r="W22" s="91"/>
      <c r="X22" s="91"/>
    </row>
    <row r="23" spans="1:24" ht="15" customHeight="1">
      <c r="A23" s="351"/>
      <c r="B23" s="80" t="str" cm="1">
        <f t="array" ref="B23">INDEX(Textes!$B:$D, K23, $K$2)</f>
        <v>Art der Nutzung</v>
      </c>
      <c r="C23" s="518"/>
      <c r="D23" s="518"/>
      <c r="E23" s="518"/>
      <c r="F23" s="519"/>
      <c r="G23" s="95"/>
      <c r="H23" s="95"/>
      <c r="I23" s="370">
        <f>IFERROR(MATCH(C23, Dropdowns!$A$60:$A$62, 0), 1)</f>
        <v>1</v>
      </c>
      <c r="K23" s="96">
        <v>115</v>
      </c>
      <c r="L23" s="407"/>
      <c r="M23" s="99"/>
      <c r="N23" s="99"/>
      <c r="O23" s="99"/>
      <c r="Q23" s="91"/>
      <c r="R23" s="91"/>
      <c r="S23" s="91"/>
      <c r="T23" s="91"/>
      <c r="U23" s="91"/>
      <c r="V23" s="91"/>
      <c r="W23" s="91"/>
      <c r="X23" s="91"/>
    </row>
    <row r="24" spans="1:24" ht="15" customHeight="1">
      <c r="A24" s="351"/>
      <c r="B24" s="367" t="str" cm="1">
        <f t="array" ref="B24">INDEX(Textes!$B:$D, K24, $K$2)</f>
        <v>Regelung Präsenz</v>
      </c>
      <c r="C24" s="518"/>
      <c r="D24" s="518"/>
      <c r="E24" s="518"/>
      <c r="F24" s="519"/>
      <c r="G24" s="95"/>
      <c r="I24" s="370">
        <f>IFERROR(MATCH(C24, IF($B$36=2017, Dropdowns!$A$67:$A$76, Dropdowns!$A$79:$A$87), 0), 1)</f>
        <v>1</v>
      </c>
      <c r="K24" s="96">
        <v>78</v>
      </c>
      <c r="L24" s="406"/>
      <c r="Q24" s="91"/>
      <c r="R24" s="91"/>
      <c r="S24" s="91"/>
      <c r="T24" s="91"/>
      <c r="U24" s="91"/>
      <c r="V24" s="91"/>
      <c r="W24" s="91"/>
      <c r="X24" s="91"/>
    </row>
    <row r="25" spans="1:24" ht="16.5">
      <c r="A25" s="351"/>
      <c r="B25" s="86"/>
      <c r="C25" s="100"/>
      <c r="D25" s="95"/>
      <c r="E25" s="95"/>
      <c r="F25" s="95"/>
      <c r="G25" s="95"/>
      <c r="H25" s="95"/>
      <c r="L25" s="406"/>
      <c r="Q25" s="91"/>
      <c r="R25" s="91"/>
      <c r="S25" s="91"/>
      <c r="T25" s="91"/>
      <c r="U25" s="91"/>
      <c r="V25" s="91"/>
      <c r="W25" s="91"/>
      <c r="X25" s="91"/>
    </row>
    <row r="26" spans="1:24" s="90" customFormat="1" ht="21.2" customHeight="1">
      <c r="A26" s="350"/>
      <c r="B26" s="94" t="str" cm="1">
        <f t="array" ref="B26">INDEX(Textes!$B:$D, K26, $K$2)</f>
        <v>Tageslicht</v>
      </c>
      <c r="C26" s="86"/>
      <c r="D26" s="86"/>
      <c r="E26" s="86"/>
      <c r="F26" s="86"/>
      <c r="G26" s="95"/>
      <c r="H26" s="86"/>
      <c r="I26" s="82"/>
      <c r="J26" s="81"/>
      <c r="K26" s="91">
        <v>79</v>
      </c>
      <c r="L26" s="410"/>
      <c r="M26" s="106"/>
      <c r="N26" s="106"/>
      <c r="O26" s="106"/>
      <c r="P26" s="96"/>
      <c r="Q26" s="91"/>
      <c r="R26" s="91"/>
      <c r="S26" s="91"/>
      <c r="T26" s="91"/>
      <c r="U26" s="91"/>
      <c r="V26" s="91"/>
      <c r="W26" s="91"/>
      <c r="X26" s="91"/>
    </row>
    <row r="27" spans="1:24" ht="15" customHeight="1">
      <c r="A27" s="351"/>
      <c r="B27" s="80" t="str" cm="1">
        <f t="array" ref="B27">INDEX(Textes!$B:$D, K27, $K$2)</f>
        <v>Tageslichtnutzung</v>
      </c>
      <c r="C27" s="518"/>
      <c r="D27" s="518"/>
      <c r="E27" s="518"/>
      <c r="F27" s="519"/>
      <c r="G27" s="95"/>
      <c r="H27" s="95"/>
      <c r="J27" s="376" t="b">
        <f>(C27=Dropdowns!$A$196)</f>
        <v>0</v>
      </c>
      <c r="K27" s="96">
        <v>107</v>
      </c>
      <c r="L27" s="408" t="s">
        <v>5295</v>
      </c>
      <c r="Q27" s="91"/>
      <c r="R27" s="91"/>
      <c r="S27" s="91"/>
      <c r="T27" s="91"/>
      <c r="U27" s="91"/>
      <c r="V27" s="91"/>
      <c r="W27" s="91"/>
      <c r="X27" s="91"/>
    </row>
    <row r="28" spans="1:24" ht="15" customHeight="1">
      <c r="A28" s="351"/>
      <c r="B28" s="80" t="str" cm="1">
        <f t="array" ref="B28">INDEX(Textes!$B:$D, K28, $K$2)</f>
        <v>Glasanteil</v>
      </c>
      <c r="C28" s="520"/>
      <c r="D28" s="520"/>
      <c r="E28" s="520"/>
      <c r="F28" s="521"/>
      <c r="G28" s="95"/>
      <c r="H28" s="95"/>
      <c r="J28" s="377"/>
      <c r="K28" s="96">
        <v>80</v>
      </c>
      <c r="L28" s="406"/>
      <c r="Q28" s="91"/>
      <c r="R28" s="91"/>
      <c r="S28" s="91"/>
      <c r="T28" s="91"/>
      <c r="U28" s="91"/>
      <c r="V28" s="91"/>
      <c r="W28" s="91"/>
      <c r="X28" s="91"/>
    </row>
    <row r="29" spans="1:24" ht="15" customHeight="1">
      <c r="A29" s="351"/>
      <c r="B29" s="80" t="str" cm="1">
        <f t="array" ref="B29">INDEX(Textes!$B:$D, K29, $K$2)</f>
        <v>Raumhelligkeit</v>
      </c>
      <c r="C29" s="518"/>
      <c r="D29" s="518"/>
      <c r="E29" s="518"/>
      <c r="F29" s="519"/>
      <c r="G29" s="95"/>
      <c r="H29" s="95"/>
      <c r="I29" s="370">
        <f>IFERROR(MATCH(C29, Dropdowns!$A$16:$A$18, 0), 1)</f>
        <v>1</v>
      </c>
      <c r="K29" s="91">
        <v>81</v>
      </c>
      <c r="L29" s="411"/>
      <c r="M29" s="107"/>
      <c r="N29" s="107"/>
      <c r="O29" s="107"/>
      <c r="Q29" s="91"/>
      <c r="R29" s="91"/>
      <c r="S29" s="91"/>
      <c r="T29" s="91"/>
      <c r="U29" s="91"/>
      <c r="V29" s="91"/>
      <c r="W29" s="91"/>
      <c r="X29" s="91"/>
    </row>
    <row r="30" spans="1:24" ht="15" customHeight="1">
      <c r="A30" s="351"/>
      <c r="B30" s="80" t="str" cm="1">
        <f t="array" ref="B30">INDEX(Textes!$B:$D, K30, $K$2)</f>
        <v>Verschattung Umgebung</v>
      </c>
      <c r="C30" s="518"/>
      <c r="D30" s="518"/>
      <c r="E30" s="518"/>
      <c r="F30" s="519"/>
      <c r="G30" s="95"/>
      <c r="H30" s="95"/>
      <c r="I30" s="370">
        <f>IFERROR(MATCH(C30, Dropdowns!$A$22:$A$24, 0), 1)</f>
        <v>1</v>
      </c>
      <c r="K30" s="96">
        <v>82</v>
      </c>
      <c r="L30" s="411"/>
      <c r="M30" s="107"/>
      <c r="N30" s="107"/>
      <c r="O30" s="107"/>
      <c r="Q30" s="91"/>
      <c r="R30" s="91"/>
      <c r="S30" s="91"/>
      <c r="T30" s="91"/>
      <c r="U30" s="91"/>
      <c r="V30" s="91"/>
      <c r="W30" s="91"/>
      <c r="X30" s="91"/>
    </row>
    <row r="31" spans="1:24" ht="15" customHeight="1">
      <c r="A31" s="351"/>
      <c r="B31" s="80" t="str" cm="1">
        <f t="array" ref="B31">INDEX(Textes!$B:$D, K31, $K$2)</f>
        <v>Sonnenschutz Art</v>
      </c>
      <c r="C31" s="518"/>
      <c r="D31" s="518"/>
      <c r="E31" s="518"/>
      <c r="F31" s="519"/>
      <c r="G31" s="95"/>
      <c r="H31" s="95"/>
      <c r="I31" s="370">
        <f>IFERROR(MATCH(C31, Dropdowns!$A$42:$A$47, 0), 1)</f>
        <v>1</v>
      </c>
      <c r="K31" s="91">
        <v>83</v>
      </c>
      <c r="L31" s="406"/>
      <c r="Q31" s="91"/>
      <c r="R31" s="91"/>
      <c r="S31" s="91"/>
      <c r="T31" s="91"/>
      <c r="U31" s="91"/>
      <c r="V31" s="91"/>
      <c r="W31" s="91"/>
      <c r="X31" s="91"/>
    </row>
    <row r="32" spans="1:24" ht="15" customHeight="1">
      <c r="A32" s="351"/>
      <c r="B32" s="80" t="str" cm="1">
        <f t="array" ref="B32">INDEX(Textes!$B:$D, K32, $K$2)</f>
        <v>Sonnenschutz Regelung</v>
      </c>
      <c r="C32" s="518"/>
      <c r="D32" s="518"/>
      <c r="E32" s="518"/>
      <c r="F32" s="519"/>
      <c r="G32" s="95"/>
      <c r="H32" s="95"/>
      <c r="I32" s="370">
        <f>IFERROR(MATCH(C32, Dropdowns!$A$51:$A$56, 0), 1)</f>
        <v>1</v>
      </c>
      <c r="K32" s="96">
        <v>84</v>
      </c>
      <c r="L32" s="406"/>
      <c r="Q32" s="91"/>
      <c r="R32" s="91"/>
      <c r="S32" s="91"/>
      <c r="T32" s="91"/>
      <c r="U32" s="91"/>
      <c r="V32" s="91"/>
      <c r="W32" s="91"/>
      <c r="X32" s="91"/>
    </row>
    <row r="33" spans="1:24" ht="15" customHeight="1">
      <c r="A33" s="351"/>
      <c r="B33" s="80" t="str" cm="1">
        <f t="array" ref="B33">INDEX(Textes!$B:$D, K33, $K$2)</f>
        <v>Regelung Tageslicht</v>
      </c>
      <c r="C33" s="518"/>
      <c r="D33" s="518"/>
      <c r="E33" s="518"/>
      <c r="F33" s="519"/>
      <c r="G33" s="95"/>
      <c r="H33" s="95"/>
      <c r="I33" s="370">
        <f>IFERROR(MATCH(C33, Dropdowns!$A$8:$A$12, 0), 1)</f>
        <v>1</v>
      </c>
      <c r="K33" s="91">
        <v>85</v>
      </c>
      <c r="L33" s="406"/>
      <c r="Q33" s="91"/>
      <c r="R33" s="91"/>
      <c r="S33" s="91"/>
      <c r="T33" s="91"/>
      <c r="U33" s="91"/>
      <c r="V33" s="91"/>
      <c r="W33" s="91"/>
      <c r="X33" s="91"/>
    </row>
    <row r="34" spans="1:24" ht="16.5">
      <c r="A34" s="351"/>
      <c r="B34" s="86"/>
      <c r="C34" s="95"/>
      <c r="D34" s="95"/>
      <c r="E34" s="95"/>
      <c r="F34" s="95"/>
      <c r="G34" s="95"/>
      <c r="H34" s="95"/>
      <c r="L34" s="406"/>
      <c r="M34" s="108"/>
      <c r="N34" s="108"/>
      <c r="O34" s="108"/>
      <c r="Q34" s="91"/>
      <c r="R34" s="91"/>
      <c r="S34" s="91"/>
      <c r="T34" s="91"/>
      <c r="U34" s="91"/>
      <c r="V34" s="91"/>
      <c r="W34" s="91"/>
      <c r="X34" s="91"/>
    </row>
    <row r="35" spans="1:24" s="90" customFormat="1" ht="21.2" hidden="1" customHeight="1">
      <c r="A35" s="354"/>
      <c r="B35" s="102"/>
      <c r="C35" s="103"/>
      <c r="D35" s="103"/>
      <c r="E35" s="103"/>
      <c r="F35" s="103"/>
      <c r="G35" s="103"/>
      <c r="H35" s="101"/>
      <c r="I35" s="416"/>
      <c r="J35" s="414"/>
      <c r="K35" s="108"/>
      <c r="L35" s="406"/>
      <c r="M35" s="108"/>
      <c r="N35" s="108"/>
      <c r="O35" s="108"/>
      <c r="P35" s="96"/>
      <c r="Q35" s="91"/>
      <c r="R35" s="91"/>
      <c r="S35" s="91"/>
      <c r="T35" s="91"/>
      <c r="U35" s="91"/>
      <c r="V35" s="91"/>
      <c r="W35" s="91"/>
      <c r="X35" s="91"/>
    </row>
    <row r="36" spans="1:24" s="90" customFormat="1" ht="21.2" hidden="1" customHeight="1">
      <c r="A36" s="354"/>
      <c r="B36" s="174">
        <f>A!$H$5</f>
        <v>2023</v>
      </c>
      <c r="C36" s="103" t="s">
        <v>130</v>
      </c>
      <c r="D36" s="103" t="s">
        <v>131</v>
      </c>
      <c r="E36" s="103" t="s">
        <v>132</v>
      </c>
      <c r="F36" s="103" t="s">
        <v>5297</v>
      </c>
      <c r="G36" s="103" t="s">
        <v>5312</v>
      </c>
      <c r="H36" s="101"/>
      <c r="I36" s="413"/>
      <c r="J36" s="429" t="b">
        <f>A!N10</f>
        <v>0</v>
      </c>
      <c r="K36" s="108"/>
      <c r="L36" s="408" t="s">
        <v>5311</v>
      </c>
      <c r="M36" s="104"/>
      <c r="N36" s="104"/>
      <c r="O36" s="104"/>
      <c r="P36" s="96"/>
      <c r="Q36" s="91"/>
      <c r="R36" s="91"/>
      <c r="S36" s="91"/>
      <c r="T36" s="91"/>
      <c r="U36" s="91"/>
      <c r="V36" s="91"/>
      <c r="W36" s="91"/>
      <c r="X36" s="91"/>
    </row>
    <row r="37" spans="1:24" ht="15" hidden="1" customHeight="1">
      <c r="A37" s="354"/>
      <c r="B37" s="385" t="s">
        <v>179</v>
      </c>
      <c r="C37" s="384" cm="1">
        <f t="array" ref="C37">IF($J$9, $C15, INDEX(DB_SIA, $I$9, $I37))</f>
        <v>3.5</v>
      </c>
      <c r="D37" s="384" cm="1">
        <f t="array" ref="D37">IF($J$9, $C15, INDEX(DB_SIA, $I$9, $I37))</f>
        <v>3.5</v>
      </c>
      <c r="E37" s="384" cm="1">
        <f t="array" ref="E37">IF($J$9, $C15, INDEX(DB_SIA, $I$9, $I37))</f>
        <v>3.5</v>
      </c>
      <c r="F37" s="384" cm="1">
        <f t="array" ref="F37">IF($J$9, $C15, INDEX(DB_SIA, $I$9, $I37))</f>
        <v>3.5</v>
      </c>
      <c r="G37" s="384" cm="1">
        <f t="array" ref="G37">IF($J$9, $C15, INDEX(DB_SIA, $I$9, $I37))</f>
        <v>3.5</v>
      </c>
      <c r="H37" s="101"/>
      <c r="I37" s="421">
        <v>2</v>
      </c>
      <c r="J37" s="414"/>
      <c r="K37" s="108"/>
      <c r="L37" s="406"/>
      <c r="M37" s="389" t="s">
        <v>5302</v>
      </c>
      <c r="Q37" s="91"/>
      <c r="R37" s="91"/>
      <c r="S37" s="91"/>
      <c r="T37" s="91"/>
      <c r="U37" s="91"/>
      <c r="V37" s="91"/>
      <c r="W37" s="91"/>
      <c r="X37" s="91"/>
    </row>
    <row r="38" spans="1:24" ht="15" hidden="1" customHeight="1">
      <c r="A38" s="354"/>
      <c r="B38" s="385" t="s">
        <v>180</v>
      </c>
      <c r="C38" s="384" cm="1">
        <f t="array" ref="C38">IF($J$9, $C16, INDEX(DB_SIA, $I$9, $I38))</f>
        <v>4</v>
      </c>
      <c r="D38" s="384" cm="1">
        <f t="array" ref="D38">IF($J$9, $C16, INDEX(DB_SIA, $I$9, $I38))</f>
        <v>4</v>
      </c>
      <c r="E38" s="384" cm="1">
        <f t="array" ref="E38">IF($J$9, $C16, INDEX(DB_SIA, $I$9, $I38))</f>
        <v>4</v>
      </c>
      <c r="F38" s="384" cm="1">
        <f t="array" ref="F38">IF($J$9, $C16, INDEX(DB_SIA, $I$9, $I38))</f>
        <v>4</v>
      </c>
      <c r="G38" s="384" cm="1">
        <f t="array" ref="G38">IF($J$9, $C16, INDEX(DB_SIA, $I$9, $I38))</f>
        <v>4</v>
      </c>
      <c r="H38" s="101"/>
      <c r="I38" s="421">
        <v>3</v>
      </c>
      <c r="J38" s="414"/>
      <c r="K38" s="108"/>
      <c r="L38" s="406"/>
      <c r="M38" s="418" t="s">
        <v>5303</v>
      </c>
      <c r="Q38" s="91"/>
      <c r="R38" s="91"/>
      <c r="S38" s="91"/>
      <c r="T38" s="91"/>
      <c r="U38" s="91"/>
      <c r="V38" s="91"/>
      <c r="W38" s="91"/>
      <c r="X38" s="91"/>
    </row>
    <row r="39" spans="1:24" ht="15" hidden="1" customHeight="1">
      <c r="A39" s="354"/>
      <c r="B39" s="385" t="s">
        <v>152</v>
      </c>
      <c r="C39" s="384" cm="1">
        <f t="array" ref="C39">IF($J$9, $C17, INDEX(DB_SIA, $I$9, $I39))</f>
        <v>2.2000000000000002</v>
      </c>
      <c r="D39" s="384" cm="1">
        <f t="array" ref="D39">IF($J$9, $C17, INDEX(DB_SIA, $I$9, $I39))</f>
        <v>2.2000000000000002</v>
      </c>
      <c r="E39" s="384" cm="1">
        <f t="array" ref="E39">IF($J$9, $C17, INDEX(DB_SIA, $I$9, $I39))</f>
        <v>2.2000000000000002</v>
      </c>
      <c r="F39" s="384" cm="1">
        <f t="array" ref="F39">IF($J$9, $C17, INDEX(DB_SIA, $I$9, $I39))</f>
        <v>2.2000000000000002</v>
      </c>
      <c r="G39" s="384" cm="1">
        <f t="array" ref="G39">IF($J$9, $C17, INDEX(DB_SIA, $I$9, $I39))</f>
        <v>2.2000000000000002</v>
      </c>
      <c r="H39" s="101"/>
      <c r="I39" s="421">
        <v>4</v>
      </c>
      <c r="J39" s="414"/>
      <c r="K39" s="108"/>
      <c r="L39" s="406"/>
      <c r="M39" s="419" t="s">
        <v>5304</v>
      </c>
      <c r="Q39" s="91"/>
      <c r="R39" s="91"/>
      <c r="S39" s="91"/>
      <c r="T39" s="91"/>
      <c r="U39" s="91"/>
      <c r="V39" s="91"/>
      <c r="W39" s="91"/>
      <c r="X39" s="91"/>
    </row>
    <row r="40" spans="1:24" ht="15" hidden="1" customHeight="1">
      <c r="A40" s="354"/>
      <c r="B40" s="386" t="s">
        <v>181</v>
      </c>
      <c r="C40" s="384" cm="1">
        <f t="array" ref="C40">IF($J$9, $C18, INDEX(DB_SIA, $I$9, $I40))</f>
        <v>0.05</v>
      </c>
      <c r="D40" s="384" cm="1">
        <f t="array" ref="D40">IF($J$9, $C18, INDEX(DB_SIA, $I$9, $I40))</f>
        <v>0.05</v>
      </c>
      <c r="E40" s="384" cm="1">
        <f t="array" ref="E40">IF($J$9, $C18, INDEX(DB_SIA, $I$9, $I40))</f>
        <v>0.05</v>
      </c>
      <c r="F40" s="384" cm="1">
        <f t="array" ref="F40">IF($J$9, $C18, INDEX(DB_SIA, $I$9, $I40))</f>
        <v>0.05</v>
      </c>
      <c r="G40" s="384" cm="1">
        <f t="array" ref="G40">IF($J$9, $C18, INDEX(DB_SIA, $I$9, $I40))</f>
        <v>0.05</v>
      </c>
      <c r="H40" s="101"/>
      <c r="I40" s="421">
        <v>5</v>
      </c>
      <c r="J40" s="414"/>
      <c r="K40" s="108"/>
      <c r="L40" s="406"/>
      <c r="M40" s="417" t="s">
        <v>5305</v>
      </c>
      <c r="Q40" s="91"/>
      <c r="R40" s="91"/>
      <c r="S40" s="91"/>
      <c r="T40" s="91"/>
      <c r="U40" s="91"/>
      <c r="V40" s="91"/>
      <c r="W40" s="91"/>
      <c r="X40" s="91"/>
    </row>
    <row r="41" spans="1:24" ht="15" hidden="1" customHeight="1">
      <c r="A41" s="354"/>
      <c r="B41" s="389" t="s">
        <v>198</v>
      </c>
      <c r="C41" s="378">
        <f>(C$37*C$38) / ((C$39-C$40)*(C$37+C$38))</f>
        <v>0.86821705426356566</v>
      </c>
      <c r="D41" s="378">
        <f>(D$37*D$38) / ((D$39-D$40)*(D$37+D$38))</f>
        <v>0.86821705426356566</v>
      </c>
      <c r="E41" s="378">
        <f>(E$37*E$38) / ((E$39-E$40)*(E$37+E$38))</f>
        <v>0.86821705426356566</v>
      </c>
      <c r="F41" s="378">
        <f>(F$37*F$38) / ((F$39-F$40)*(F$37+F$38))</f>
        <v>0.86821705426356566</v>
      </c>
      <c r="G41" s="378">
        <f>(G$37*G$38) / ((G$39-G$40)*(G$37+G$38))</f>
        <v>0.86821705426356566</v>
      </c>
      <c r="H41" s="101"/>
      <c r="I41" s="415"/>
      <c r="J41" s="414"/>
      <c r="K41" s="108"/>
      <c r="L41" s="406"/>
      <c r="Q41" s="91"/>
      <c r="R41" s="91"/>
      <c r="S41" s="91"/>
      <c r="T41" s="91"/>
      <c r="U41" s="91"/>
      <c r="V41" s="91"/>
      <c r="W41" s="91"/>
      <c r="X41" s="91"/>
    </row>
    <row r="42" spans="1:24" ht="15" hidden="1" customHeight="1">
      <c r="A42" s="354"/>
      <c r="B42" s="385" t="s">
        <v>146</v>
      </c>
      <c r="C42" s="382" cm="1">
        <f t="array" ref="C42">IF($J$9, $C19, INDEX(DB_SIA, $I$9, $I42))</f>
        <v>0.5</v>
      </c>
      <c r="D42" s="382" cm="1">
        <f t="array" ref="D42">IF($J$9, $C19, INDEX(DB_SIA, $I$9, $I42))</f>
        <v>0.5</v>
      </c>
      <c r="E42" s="382" cm="1">
        <f t="array" ref="E42">IF($J$9, $C19, INDEX(DB_SIA, $I$9, $I42))</f>
        <v>0.5</v>
      </c>
      <c r="F42" s="382" cm="1">
        <f t="array" ref="F42">IF($J$9, $C19, INDEX(DB_SIA, $I$9, $I42))</f>
        <v>0.5</v>
      </c>
      <c r="G42" s="382" cm="1">
        <f t="array" ref="G42">IF($J$9, $C19, INDEX(DB_SIA, $I$9, $I42))</f>
        <v>0.5</v>
      </c>
      <c r="H42" s="101"/>
      <c r="I42" s="421">
        <v>7</v>
      </c>
      <c r="J42" s="414"/>
      <c r="K42" s="108"/>
      <c r="L42" s="406"/>
      <c r="Q42" s="91"/>
      <c r="R42" s="91"/>
      <c r="S42" s="91"/>
      <c r="T42" s="91"/>
      <c r="U42" s="91"/>
      <c r="V42" s="91"/>
      <c r="W42" s="91"/>
      <c r="X42" s="91"/>
    </row>
    <row r="43" spans="1:24" ht="15" hidden="1" customHeight="1">
      <c r="A43" s="354"/>
      <c r="B43" s="387" t="s">
        <v>145</v>
      </c>
      <c r="C43" s="382" cm="1">
        <f t="array" ref="C43">IF($J$9, $C20, INDEX(DB_SIA, $I$9, $I43))</f>
        <v>1</v>
      </c>
      <c r="D43" s="382" cm="1">
        <f t="array" ref="D43">IF($J$9, $C20, INDEX(DB_SIA, $I$9, $I43))</f>
        <v>1</v>
      </c>
      <c r="E43" s="382" cm="1">
        <f t="array" ref="E43">IF($J$9, $C20, INDEX(DB_SIA, $I$9, $I43))</f>
        <v>1</v>
      </c>
      <c r="F43" s="382" cm="1">
        <f t="array" ref="F43">IF($J$9, $C20, INDEX(DB_SIA, $I$9, $I43))</f>
        <v>1</v>
      </c>
      <c r="G43" s="382" cm="1">
        <f t="array" ref="G43">IF($J$9, $C20, INDEX(DB_SIA, $I$9, $I43))</f>
        <v>1</v>
      </c>
      <c r="H43" s="101"/>
      <c r="I43" s="421">
        <v>8</v>
      </c>
      <c r="J43" s="414"/>
      <c r="K43" s="108"/>
      <c r="L43" s="406"/>
      <c r="Q43" s="91"/>
      <c r="R43" s="91"/>
      <c r="S43" s="91"/>
      <c r="T43" s="91"/>
      <c r="U43" s="91"/>
      <c r="V43" s="91"/>
      <c r="W43" s="91"/>
      <c r="X43" s="91"/>
    </row>
    <row r="44" spans="1:24" ht="15" hidden="1" customHeight="1">
      <c r="A44" s="354"/>
      <c r="B44" s="385" t="s">
        <v>98</v>
      </c>
      <c r="C44" s="382" cm="1">
        <f t="array" ref="C44">IF($J$9, $C21, INDEX(DB_SIA, $I$9, $I44))</f>
        <v>365</v>
      </c>
      <c r="D44" s="382" cm="1">
        <f t="array" ref="D44">IF($J$9, $C21, INDEX(DB_SIA, $I$9, $I44))</f>
        <v>365</v>
      </c>
      <c r="E44" s="382" cm="1">
        <f t="array" ref="E44">IF($J$9, $C21, INDEX(DB_SIA, $I$9, $I44))</f>
        <v>365</v>
      </c>
      <c r="F44" s="382" cm="1">
        <f t="array" ref="F44">IF($J$9, $C21, INDEX(DB_SIA, $I$9, $I44))</f>
        <v>365</v>
      </c>
      <c r="G44" s="382" cm="1">
        <f t="array" ref="G44">IF($J$9, $C21, INDEX(DB_SIA, $I$9, $I44))</f>
        <v>365</v>
      </c>
      <c r="H44" s="101"/>
      <c r="I44" s="421">
        <v>9</v>
      </c>
      <c r="J44" s="414"/>
      <c r="K44" s="108"/>
      <c r="L44" s="406"/>
      <c r="Q44" s="91"/>
      <c r="R44" s="91"/>
      <c r="S44" s="91"/>
      <c r="T44" s="91"/>
      <c r="U44" s="91"/>
      <c r="V44" s="91"/>
      <c r="W44" s="91"/>
      <c r="X44" s="91"/>
    </row>
    <row r="45" spans="1:24" ht="15" hidden="1" customHeight="1">
      <c r="A45" s="354"/>
      <c r="B45" s="390" t="s">
        <v>148</v>
      </c>
      <c r="C45" s="194" cm="1">
        <f t="array" ref="C45">INDEX(DB_SIA, $I$9, $I45)</f>
        <v>0.9</v>
      </c>
      <c r="D45" s="194" cm="1">
        <f t="array" ref="D45">INDEX(DB_SIA, $I$9, $I45)</f>
        <v>0.9</v>
      </c>
      <c r="E45" s="194" cm="1">
        <f t="array" ref="E45">INDEX(DB_SIA, $I$9, $I45)</f>
        <v>0.9</v>
      </c>
      <c r="F45" s="194" cm="1">
        <f t="array" ref="F45">INDEX(DB_SIA, $I$9, $I45)</f>
        <v>0.9</v>
      </c>
      <c r="G45" s="194" cm="1">
        <f t="array" ref="G45">INDEX(DB_SIA, $I$9, $I45)</f>
        <v>0.9</v>
      </c>
      <c r="H45" s="101"/>
      <c r="I45" s="421">
        <v>10</v>
      </c>
      <c r="J45" s="414"/>
      <c r="K45" s="108"/>
      <c r="L45" s="406"/>
      <c r="Q45" s="91"/>
      <c r="R45" s="91"/>
      <c r="S45" s="91"/>
      <c r="T45" s="91"/>
      <c r="U45" s="91"/>
      <c r="V45" s="91"/>
      <c r="W45" s="91"/>
      <c r="X45" s="91"/>
    </row>
    <row r="46" spans="1:24" ht="15" hidden="1" customHeight="1">
      <c r="A46" s="354"/>
      <c r="B46" s="388" t="s">
        <v>182</v>
      </c>
      <c r="C46" s="379">
        <f>ROUND((C42+C43)*C44*C45,0)</f>
        <v>493</v>
      </c>
      <c r="D46" s="379">
        <f>ROUND((D42+D43)*D44*D45,0)</f>
        <v>493</v>
      </c>
      <c r="E46" s="379">
        <f>ROUND((E42+E43)*E44*E45,0)</f>
        <v>493</v>
      </c>
      <c r="F46" s="379">
        <f>ROUND((F42+F43)*F44*F45,0)</f>
        <v>493</v>
      </c>
      <c r="G46" s="379">
        <f>ROUND((G42+G43)*G44*G45,0)</f>
        <v>493</v>
      </c>
      <c r="H46" s="101"/>
      <c r="I46" s="415"/>
      <c r="J46" s="414"/>
      <c r="K46" s="108"/>
      <c r="L46" s="406"/>
      <c r="Q46" s="91"/>
      <c r="R46" s="91"/>
      <c r="S46" s="91"/>
      <c r="T46" s="91"/>
      <c r="U46" s="91"/>
      <c r="V46" s="91"/>
      <c r="W46" s="91"/>
      <c r="X46" s="91"/>
    </row>
    <row r="47" spans="1:24" ht="15" hidden="1" customHeight="1">
      <c r="A47" s="354"/>
      <c r="B47" s="385" t="s">
        <v>183</v>
      </c>
      <c r="C47" s="382" cm="1">
        <f t="array" ref="C47">IF($J$9, $C22, INDEX(DB_SIA, $I$9, $I47))</f>
        <v>150</v>
      </c>
      <c r="D47" s="382" cm="1">
        <f t="array" ref="D47">IF($J$9, $C22, INDEX(DB_SIA, $I$9, $I47))</f>
        <v>150</v>
      </c>
      <c r="E47" s="382" cm="1">
        <f t="array" ref="E47">IF($J$9, $C22, INDEX(DB_SIA, $I$9, $I47))</f>
        <v>150</v>
      </c>
      <c r="F47" s="382" cm="1">
        <f t="array" ref="F47">IF($J$9, $C22, INDEX(DB_SIA, $I$9, $I47))</f>
        <v>150</v>
      </c>
      <c r="G47" s="382" cm="1">
        <f t="array" ref="G47">IF($J$9, $C22, INDEX(DB_SIA, $I$9, $I47))</f>
        <v>150</v>
      </c>
      <c r="H47" s="101"/>
      <c r="I47" s="421">
        <v>12</v>
      </c>
      <c r="J47" s="414"/>
      <c r="K47" s="108"/>
      <c r="L47" s="406"/>
      <c r="Q47" s="91"/>
      <c r="R47" s="91"/>
      <c r="S47" s="91"/>
      <c r="T47" s="91"/>
      <c r="U47" s="91"/>
      <c r="V47" s="91"/>
      <c r="W47" s="91"/>
      <c r="X47" s="91"/>
    </row>
    <row r="48" spans="1:24" ht="15" hidden="1" customHeight="1">
      <c r="A48" s="354"/>
      <c r="B48" s="391" t="s">
        <v>184</v>
      </c>
      <c r="C48" s="181" cm="1">
        <f t="array" ref="C48">INDEX(DB_SIA, $I$9, $I48)</f>
        <v>1</v>
      </c>
      <c r="D48" s="181" cm="1">
        <f t="array" ref="D48">INDEX(DB_SIA, $I$9, $I48)</f>
        <v>1</v>
      </c>
      <c r="E48" s="181" cm="1">
        <f t="array" ref="E48">INDEX(DB_SIA, $I$9, $I48)</f>
        <v>1</v>
      </c>
      <c r="F48" s="181" cm="1">
        <f t="array" ref="F48">INDEX(DB_SIA, $I$9, $I48)</f>
        <v>1</v>
      </c>
      <c r="G48" s="181" cm="1">
        <f t="array" ref="G48">INDEX(DB_SIA, $I$9, $I48)</f>
        <v>1</v>
      </c>
      <c r="H48" s="101"/>
      <c r="I48" s="421">
        <v>13</v>
      </c>
      <c r="J48" s="414"/>
      <c r="K48" s="108"/>
      <c r="L48" s="406"/>
      <c r="Q48" s="91"/>
      <c r="R48" s="91"/>
      <c r="S48" s="91"/>
      <c r="T48" s="91"/>
      <c r="U48" s="91"/>
      <c r="V48" s="91"/>
      <c r="W48" s="91"/>
      <c r="X48" s="91"/>
    </row>
    <row r="49" spans="1:24" ht="15" hidden="1" customHeight="1">
      <c r="A49" s="354"/>
      <c r="B49" s="389" t="s">
        <v>185</v>
      </c>
      <c r="C49" s="381">
        <f>C47*C48</f>
        <v>150</v>
      </c>
      <c r="D49" s="381">
        <f>D47*D48</f>
        <v>150</v>
      </c>
      <c r="E49" s="381">
        <f>E47*E48</f>
        <v>150</v>
      </c>
      <c r="F49" s="381">
        <f>F47*F48</f>
        <v>150</v>
      </c>
      <c r="G49" s="381">
        <f>G47*G48</f>
        <v>150</v>
      </c>
      <c r="H49" s="101"/>
      <c r="I49" s="415"/>
      <c r="J49" s="414"/>
      <c r="K49" s="108"/>
      <c r="L49" s="406"/>
      <c r="Q49" s="91"/>
      <c r="R49" s="91"/>
      <c r="S49" s="91"/>
      <c r="T49" s="91"/>
      <c r="U49" s="91"/>
      <c r="V49" s="91"/>
      <c r="W49" s="91"/>
      <c r="X49" s="91"/>
    </row>
    <row r="50" spans="1:24" ht="15" hidden="1" customHeight="1">
      <c r="A50" s="354"/>
      <c r="B50" s="369" t="s">
        <v>186</v>
      </c>
      <c r="C50" s="420">
        <f>IF($J$27, $C$28, 0)</f>
        <v>0</v>
      </c>
      <c r="D50" s="420">
        <f>IF($J$27, $C$28, 0)</f>
        <v>0</v>
      </c>
      <c r="E50" s="420">
        <f>IF($J$27, $C$28, 0)</f>
        <v>0</v>
      </c>
      <c r="F50" s="420">
        <f>IF($J$27, $C$28, 0)</f>
        <v>0</v>
      </c>
      <c r="G50" s="420">
        <f>IF($J$27, $C$28, 0)</f>
        <v>0</v>
      </c>
      <c r="H50" s="101"/>
      <c r="I50" s="414"/>
      <c r="J50" s="414"/>
      <c r="K50" s="108"/>
      <c r="L50" s="406"/>
      <c r="Q50" s="91"/>
      <c r="R50" s="91"/>
      <c r="S50" s="91"/>
      <c r="T50" s="91"/>
      <c r="U50" s="91"/>
      <c r="V50" s="91"/>
      <c r="W50" s="91"/>
      <c r="X50" s="91"/>
    </row>
    <row r="51" spans="1:24" ht="15" hidden="1" customHeight="1">
      <c r="A51" s="354"/>
      <c r="B51" s="389" t="s">
        <v>187</v>
      </c>
      <c r="C51" s="378">
        <f>C50*(C37*C39)/0.85</f>
        <v>0</v>
      </c>
      <c r="D51" s="378">
        <f>D50*(D37*D39)/0.85</f>
        <v>0</v>
      </c>
      <c r="E51" s="378">
        <f>E50*(E37*E39)/0.85</f>
        <v>0</v>
      </c>
      <c r="F51" s="378">
        <f>F50*(F37*F39)/0.85</f>
        <v>0</v>
      </c>
      <c r="G51" s="378">
        <f>G50*(G37*G39)/0.85</f>
        <v>0</v>
      </c>
      <c r="H51" s="101"/>
      <c r="I51" s="415"/>
      <c r="J51" s="414"/>
      <c r="K51" s="108"/>
      <c r="L51" s="406"/>
      <c r="Q51" s="91"/>
      <c r="R51" s="91"/>
      <c r="S51" s="91"/>
      <c r="T51" s="91"/>
      <c r="U51" s="91"/>
      <c r="V51" s="91"/>
      <c r="W51" s="91"/>
      <c r="X51" s="91"/>
    </row>
    <row r="52" spans="1:24" ht="15" hidden="1" customHeight="1">
      <c r="A52" s="354"/>
      <c r="B52" s="392" t="s">
        <v>188</v>
      </c>
      <c r="C52" s="181" cm="1">
        <f t="array" ref="C52">INDEX(DB_SIA, $I$9, $I52)</f>
        <v>0</v>
      </c>
      <c r="D52" s="181" cm="1">
        <f t="array" ref="D52">INDEX(DB_SIA, $I$9, $I52)</f>
        <v>0</v>
      </c>
      <c r="E52" s="181" cm="1">
        <f t="array" ref="E52">INDEX(DB_SIA, $I$9, $I52)</f>
        <v>0</v>
      </c>
      <c r="F52" s="181" cm="1">
        <f t="array" ref="F52">INDEX(DB_SIA, $I$9, $I52)</f>
        <v>0</v>
      </c>
      <c r="G52" s="181" cm="1">
        <f t="array" ref="G52">INDEX(DB_SIA, $I$9, $I52)</f>
        <v>0</v>
      </c>
      <c r="H52" s="101"/>
      <c r="I52" s="421">
        <v>17</v>
      </c>
      <c r="J52" s="414"/>
      <c r="K52" s="108"/>
      <c r="L52" s="406"/>
      <c r="Q52" s="91"/>
      <c r="R52" s="91"/>
      <c r="S52" s="91"/>
      <c r="T52" s="91"/>
      <c r="U52" s="91"/>
      <c r="V52" s="91"/>
      <c r="W52" s="91"/>
      <c r="X52" s="91"/>
    </row>
    <row r="53" spans="1:24" ht="15" hidden="1" customHeight="1">
      <c r="A53" s="354"/>
      <c r="B53" s="389" t="s">
        <v>189</v>
      </c>
      <c r="C53" s="380">
        <f>(C51+2*C52)/(C37*C38)</f>
        <v>0</v>
      </c>
      <c r="D53" s="380">
        <f>(D51+2*D52)/(D37*D38)</f>
        <v>0</v>
      </c>
      <c r="E53" s="380">
        <f>(E51+2*E52)/(E37*E38)</f>
        <v>0</v>
      </c>
      <c r="F53" s="380">
        <f>(F51+2*F52)/(F37*F38)</f>
        <v>0</v>
      </c>
      <c r="G53" s="380">
        <f>(G51+2*G52)/(G37*G38)</f>
        <v>0</v>
      </c>
      <c r="H53" s="101"/>
      <c r="I53" s="415"/>
      <c r="J53" s="414"/>
      <c r="K53" s="108"/>
      <c r="L53" s="406"/>
      <c r="Q53" s="91"/>
      <c r="R53" s="91"/>
      <c r="S53" s="91"/>
      <c r="T53" s="91"/>
      <c r="U53" s="91"/>
      <c r="V53" s="91"/>
      <c r="W53" s="91"/>
      <c r="X53" s="91"/>
    </row>
    <row r="54" spans="1:24" ht="15" hidden="1" customHeight="1">
      <c r="A54" s="354"/>
      <c r="B54" s="389" t="s">
        <v>190</v>
      </c>
      <c r="C54" s="380">
        <f>MAX(0.175,0.35*(0.375+(C49/800)))</f>
        <v>0.19687499999999999</v>
      </c>
      <c r="D54" s="380">
        <f>MAX(0.175,0.35*(0.375+(D49/800)))</f>
        <v>0.19687499999999999</v>
      </c>
      <c r="E54" s="380">
        <f>MAX(0.175,0.35*(0.375+(E49/800)))</f>
        <v>0.19687499999999999</v>
      </c>
      <c r="F54" s="380">
        <f>MAX(0.175,0.35*(0.375+(F49/800)))</f>
        <v>0.19687499999999999</v>
      </c>
      <c r="G54" s="380">
        <f>MAX(0.175,0.35*(0.375+(G49/800)))</f>
        <v>0.19687499999999999</v>
      </c>
      <c r="H54" s="101"/>
      <c r="I54" s="415"/>
      <c r="J54" s="414"/>
      <c r="K54" s="108"/>
      <c r="L54" s="406"/>
      <c r="Q54" s="91"/>
      <c r="R54" s="91"/>
      <c r="S54" s="91"/>
      <c r="T54" s="91"/>
      <c r="U54" s="91"/>
      <c r="V54" s="91"/>
      <c r="W54" s="91"/>
      <c r="X54" s="91"/>
    </row>
    <row r="55" spans="1:24" ht="15" hidden="1" customHeight="1">
      <c r="A55" s="354"/>
      <c r="B55" s="386" t="s">
        <v>99</v>
      </c>
      <c r="C55" s="383" t="str" cm="1">
        <f t="array" ref="C55">IF($J$9, INDEX(Dropdowns!$E$60:$E$62, $I$23), INDEX(DB_SIA, $I$9, $I55))</f>
        <v>DP</v>
      </c>
      <c r="D55" s="383" t="str" cm="1">
        <f t="array" ref="D55">IF($J$9, INDEX(Dropdowns!$E$60:$E$62, $I$23), INDEX(DB_SIA, $I$9, $I55))</f>
        <v>DP</v>
      </c>
      <c r="E55" s="383" t="str" cm="1">
        <f t="array" ref="E55">IF($J$9, INDEX(Dropdowns!$E$60:$E$62, $I$23), INDEX(DB_SIA, $I$9, $I55))</f>
        <v>DP</v>
      </c>
      <c r="F55" s="383" t="str" cm="1">
        <f t="array" ref="F55">IF($J$9, INDEX(Dropdowns!$E$60:$E$62, $I$23), INDEX(DB_SIA, $I$9, $I55))</f>
        <v>DP</v>
      </c>
      <c r="G55" s="383" t="str" cm="1">
        <f t="array" ref="G55">IF($J$9, INDEX(Dropdowns!$E$60:$E$62, $I$23), INDEX(DB_SIA, $I$9, $I55))</f>
        <v>DP</v>
      </c>
      <c r="H55" s="101"/>
      <c r="I55" s="421">
        <v>20</v>
      </c>
      <c r="J55" s="414"/>
      <c r="K55" s="108"/>
      <c r="L55" s="406"/>
      <c r="Q55" s="91"/>
      <c r="R55" s="91"/>
      <c r="S55" s="91"/>
      <c r="T55" s="91"/>
      <c r="U55" s="91"/>
      <c r="V55" s="91"/>
      <c r="W55" s="91"/>
      <c r="X55" s="91"/>
    </row>
    <row r="56" spans="1:24" ht="15" hidden="1" customHeight="1">
      <c r="A56" s="354"/>
      <c r="B56" s="354"/>
      <c r="C56" s="104"/>
      <c r="D56" s="104"/>
      <c r="E56" s="104"/>
      <c r="F56" s="104"/>
      <c r="G56" s="104"/>
      <c r="H56" s="354"/>
      <c r="I56" s="413"/>
      <c r="J56" s="414"/>
      <c r="K56" s="108"/>
      <c r="L56" s="406"/>
      <c r="M56" s="354"/>
      <c r="N56" s="354"/>
      <c r="O56" s="354"/>
      <c r="Q56" s="91"/>
      <c r="R56" s="91"/>
      <c r="S56" s="91"/>
      <c r="T56" s="91"/>
      <c r="U56" s="91"/>
      <c r="V56" s="91"/>
      <c r="W56" s="91"/>
      <c r="X56" s="91"/>
    </row>
    <row r="57" spans="1:24" ht="15" hidden="1" customHeight="1">
      <c r="A57" s="354"/>
      <c r="B57" s="422" t="s">
        <v>5306</v>
      </c>
      <c r="C57" s="373">
        <f>IF($B$36=2023, 0, 34)</f>
        <v>0</v>
      </c>
      <c r="D57" s="373">
        <f t="shared" ref="D57" si="0">IF($B$36=2023, 0, 34)</f>
        <v>0</v>
      </c>
      <c r="E57" s="428">
        <f>IF($B$36=2023, 0, 34) + 14</f>
        <v>14</v>
      </c>
      <c r="F57" s="428">
        <v>34</v>
      </c>
      <c r="G57" s="428">
        <v>0</v>
      </c>
      <c r="H57" s="101"/>
      <c r="I57" s="413"/>
      <c r="J57" s="414"/>
      <c r="K57" s="108"/>
      <c r="L57" s="423" t="s">
        <v>5307</v>
      </c>
      <c r="Q57" s="91"/>
      <c r="R57" s="91"/>
      <c r="S57" s="91"/>
      <c r="T57" s="91"/>
      <c r="U57" s="91"/>
      <c r="V57" s="91"/>
      <c r="W57" s="91"/>
      <c r="X57" s="91"/>
    </row>
    <row r="58" spans="1:24" ht="15" hidden="1" customHeight="1">
      <c r="A58" s="354"/>
      <c r="B58" s="425" t="s">
        <v>5308</v>
      </c>
      <c r="C58" s="426">
        <v>70</v>
      </c>
      <c r="D58" s="426">
        <v>70</v>
      </c>
      <c r="E58" s="426">
        <v>100</v>
      </c>
      <c r="F58" s="426">
        <v>70</v>
      </c>
      <c r="G58" s="426">
        <v>70</v>
      </c>
      <c r="H58" s="101"/>
      <c r="I58" s="413"/>
      <c r="J58" s="414"/>
      <c r="K58" s="108"/>
      <c r="L58" s="411" t="s">
        <v>226</v>
      </c>
      <c r="Q58" s="91"/>
      <c r="R58" s="91"/>
      <c r="S58" s="91"/>
      <c r="T58" s="91"/>
      <c r="U58" s="91"/>
      <c r="V58" s="91"/>
      <c r="W58" s="91"/>
      <c r="X58" s="91"/>
    </row>
    <row r="59" spans="1:24" ht="15" hidden="1" customHeight="1">
      <c r="A59" s="354"/>
      <c r="B59" s="393" t="s">
        <v>91</v>
      </c>
      <c r="C59" s="194" cm="1">
        <f t="array" ref="C59">IF(AND($J$9, $J$11), C$58, INDEX(DB_SIA, $I$9, $I59+C$57))</f>
        <v>90</v>
      </c>
      <c r="D59" s="194" cm="1">
        <f t="array" ref="D59">IF(AND($J$9, $J$11), D$58, INDEX(DB_SIA, $I$9, $I59+D$57))</f>
        <v>90</v>
      </c>
      <c r="E59" s="194" cm="1">
        <f t="array" ref="E59">IF(AND($J$9, $J$11), E$58, INDEX(DB_SIA, $I$9, $I59+E$57))</f>
        <v>130</v>
      </c>
      <c r="F59" s="194" cm="1">
        <f t="array" ref="F59">IF(AND($J$9, $J$11), F$58, INDEX(DB_SIA, $I$9, $I59+F$57))</f>
        <v>70</v>
      </c>
      <c r="G59" s="194" cm="1">
        <f t="array" ref="G59">IF(AND($J$9, $J$11), G$58, INDEX(DB_SIA, $I$9, $I59+G$57))</f>
        <v>90</v>
      </c>
      <c r="H59" s="101"/>
      <c r="I59" s="421">
        <v>21</v>
      </c>
      <c r="J59" s="414"/>
      <c r="K59" s="108"/>
      <c r="L59" s="406"/>
      <c r="Q59" s="91"/>
      <c r="R59" s="91"/>
      <c r="S59" s="91"/>
      <c r="T59" s="91"/>
      <c r="U59" s="91"/>
      <c r="V59" s="91"/>
      <c r="W59" s="91"/>
      <c r="X59" s="91"/>
    </row>
    <row r="60" spans="1:24" ht="15" hidden="1" customHeight="1">
      <c r="A60" s="354"/>
      <c r="B60" s="392" t="s">
        <v>191</v>
      </c>
      <c r="C60" s="194" cm="1">
        <f t="array" ref="C60">INDEX(DB_SIA, $I$9, $I60+C$57)</f>
        <v>1.25</v>
      </c>
      <c r="D60" s="194" cm="1">
        <f t="array" ref="D60">INDEX(DB_SIA, $I$9, $I60+D$57)</f>
        <v>1.25</v>
      </c>
      <c r="E60" s="194" cm="1">
        <f t="array" ref="E60">INDEX(DB_SIA, $I$9, $I60+E$57)</f>
        <v>1.35</v>
      </c>
      <c r="F60" s="194" cm="1">
        <f t="array" ref="F60">INDEX(DB_SIA, $I$9, $I60+F$57)</f>
        <v>1.25</v>
      </c>
      <c r="G60" s="194" cm="1">
        <f t="array" ref="G60">INDEX(DB_SIA, $I$9, $I60+G$57)</f>
        <v>1.25</v>
      </c>
      <c r="H60" s="101"/>
      <c r="I60" s="421">
        <v>22</v>
      </c>
      <c r="J60" s="414"/>
      <c r="K60" s="108"/>
      <c r="L60" s="406"/>
      <c r="Q60" s="91"/>
      <c r="R60" s="91"/>
      <c r="S60" s="91"/>
      <c r="T60" s="91"/>
      <c r="U60" s="91"/>
      <c r="V60" s="91"/>
      <c r="W60" s="91"/>
      <c r="X60" s="91"/>
    </row>
    <row r="61" spans="1:24" ht="15" hidden="1" customHeight="1">
      <c r="A61" s="354"/>
      <c r="B61" s="389" t="s">
        <v>192</v>
      </c>
      <c r="C61" s="378">
        <f>C$60*(1-1/(C$41+1))</f>
        <v>0.58091286307053935</v>
      </c>
      <c r="D61" s="378">
        <f t="shared" ref="D61:G61" si="1">D$60*(1-1/(D$41+1))</f>
        <v>0.58091286307053935</v>
      </c>
      <c r="E61" s="378">
        <f t="shared" si="1"/>
        <v>0.62738589211618245</v>
      </c>
      <c r="F61" s="378">
        <f t="shared" si="1"/>
        <v>0.58091286307053935</v>
      </c>
      <c r="G61" s="378">
        <f t="shared" si="1"/>
        <v>0.58091286307053935</v>
      </c>
      <c r="H61" s="101"/>
      <c r="I61" s="413"/>
      <c r="J61" s="414"/>
      <c r="K61" s="108"/>
      <c r="L61" s="406"/>
      <c r="Q61" s="91"/>
      <c r="R61" s="91"/>
      <c r="S61" s="91"/>
      <c r="T61" s="91"/>
      <c r="U61" s="91"/>
      <c r="V61" s="91"/>
      <c r="W61" s="91"/>
      <c r="X61" s="91"/>
    </row>
    <row r="62" spans="1:24" ht="15" hidden="1" customHeight="1">
      <c r="A62" s="354"/>
      <c r="B62" s="392" t="s">
        <v>5309</v>
      </c>
      <c r="C62" s="424" cm="1">
        <f t="array" ref="C62">INDEX(Dropdowns!$E$8:$E$12, $I$33)</f>
        <v>1</v>
      </c>
      <c r="D62" s="105" cm="1">
        <f t="array" ref="D62">INDEX(DB_SIA, $I$9, $I62+D$57)</f>
        <v>2</v>
      </c>
      <c r="E62" s="105" cm="1">
        <f t="array" ref="E62">INDEX(DB_SIA, $I$9, $I62+E$57)</f>
        <v>1</v>
      </c>
      <c r="F62" s="105" cm="1">
        <f t="array" ref="F62">INDEX(DB_SIA, $I$9, $I62+F$57)</f>
        <v>2</v>
      </c>
      <c r="G62" s="424">
        <f>C62</f>
        <v>1</v>
      </c>
      <c r="H62" s="101"/>
      <c r="I62" s="421">
        <v>24</v>
      </c>
      <c r="J62" s="414"/>
      <c r="K62" s="108"/>
      <c r="L62" s="406"/>
      <c r="Q62" s="91"/>
      <c r="R62" s="91"/>
      <c r="S62" s="91"/>
      <c r="T62" s="91"/>
      <c r="U62" s="91"/>
      <c r="V62" s="91"/>
      <c r="W62" s="91"/>
      <c r="X62" s="91"/>
    </row>
    <row r="63" spans="1:24" ht="15" hidden="1" customHeight="1">
      <c r="A63" s="354"/>
      <c r="B63" s="392" t="s">
        <v>14</v>
      </c>
      <c r="C63" s="424" cm="1">
        <f t="array" ref="C63">INDEX(Dropdowns!$E$16:$E$18, $I$29)</f>
        <v>1</v>
      </c>
      <c r="D63" s="105" cm="1">
        <f t="array" ref="D63">INDEX(DB_SIA, $I$9, $I63+D$57)</f>
        <v>1.1000000000000001</v>
      </c>
      <c r="E63" s="105" cm="1">
        <f t="array" ref="E63">INDEX(DB_SIA, $I$9, $I63+E$57)</f>
        <v>1</v>
      </c>
      <c r="F63" s="105" cm="1">
        <f t="array" ref="F63">INDEX(DB_SIA, $I$9, $I63+F$57)</f>
        <v>1.1000000000000001</v>
      </c>
      <c r="G63" s="424">
        <f>C63</f>
        <v>1</v>
      </c>
      <c r="H63" s="101"/>
      <c r="I63" s="421">
        <v>25</v>
      </c>
      <c r="J63" s="414"/>
      <c r="K63" s="108"/>
      <c r="L63" s="406"/>
      <c r="Q63" s="91"/>
      <c r="R63" s="91"/>
      <c r="S63" s="91"/>
      <c r="T63" s="91"/>
      <c r="U63" s="91"/>
      <c r="V63" s="91"/>
      <c r="W63" s="91"/>
      <c r="X63" s="91"/>
    </row>
    <row r="64" spans="1:24" ht="15" hidden="1" customHeight="1">
      <c r="A64" s="354"/>
      <c r="B64" s="392" t="s">
        <v>15</v>
      </c>
      <c r="C64" s="105" cm="1">
        <f t="array" ref="C64">INDEX(DB_SIA, $I$9, $I64+C$57)</f>
        <v>1</v>
      </c>
      <c r="D64" s="105" cm="1">
        <f t="array" ref="D64">INDEX(DB_SIA, $I$9, $I64+D$57)</f>
        <v>1</v>
      </c>
      <c r="E64" s="105" cm="1">
        <f t="array" ref="E64">INDEX(DB_SIA, $I$9, $I64+E$57)</f>
        <v>1</v>
      </c>
      <c r="F64" s="105" cm="1">
        <f t="array" ref="F64">INDEX(DB_SIA, $I$9, $I64+F$57)</f>
        <v>1</v>
      </c>
      <c r="G64" s="105" cm="1">
        <f t="array" ref="G64">INDEX(DB_SIA, $I$9, $I64+G$57)</f>
        <v>1</v>
      </c>
      <c r="H64" s="101"/>
      <c r="I64" s="421">
        <v>26</v>
      </c>
      <c r="J64" s="414"/>
      <c r="K64" s="108"/>
      <c r="L64" s="406"/>
      <c r="Q64" s="91"/>
      <c r="R64" s="91"/>
      <c r="S64" s="91"/>
      <c r="T64" s="91"/>
      <c r="U64" s="91"/>
      <c r="V64" s="91"/>
      <c r="W64" s="91"/>
      <c r="X64" s="91"/>
    </row>
    <row r="65" spans="1:24" ht="15" hidden="1" customHeight="1">
      <c r="A65" s="354"/>
      <c r="B65" s="392" t="s">
        <v>16</v>
      </c>
      <c r="C65" s="424" cm="1">
        <f t="array" ref="C65">INDEX(Dropdowns!$E$42:$E$47, $I$31) * INDEX(Dropdowns!$E$51:$E$56, $I$32)</f>
        <v>1</v>
      </c>
      <c r="D65" s="105" cm="1">
        <f t="array" ref="D65">INDEX(DB_SIA, $I$9, $I65+D$57)</f>
        <v>1.44</v>
      </c>
      <c r="E65" s="105" cm="1">
        <f t="array" ref="E65">INDEX(DB_SIA, $I$9, $I65+E$57)</f>
        <v>1</v>
      </c>
      <c r="F65" s="105" cm="1">
        <f t="array" ref="F65">INDEX(DB_SIA, $I$9, $I65+F$57)</f>
        <v>1.44</v>
      </c>
      <c r="G65" s="424">
        <f>C65</f>
        <v>1</v>
      </c>
      <c r="H65" s="101"/>
      <c r="I65" s="421">
        <v>27</v>
      </c>
      <c r="J65" s="414"/>
      <c r="K65" s="108"/>
      <c r="L65" s="406"/>
      <c r="Q65" s="91"/>
      <c r="R65" s="91"/>
      <c r="S65" s="91"/>
      <c r="T65" s="91"/>
      <c r="U65" s="91"/>
      <c r="V65" s="91"/>
      <c r="W65" s="91"/>
      <c r="X65" s="91"/>
    </row>
    <row r="66" spans="1:24" ht="15" hidden="1" customHeight="1">
      <c r="A66" s="354"/>
      <c r="B66" s="389" t="s">
        <v>153</v>
      </c>
      <c r="C66" s="378">
        <f>0.8+0.2/(C39-0.2-1.8)</f>
        <v>1.8000000000000003</v>
      </c>
      <c r="D66" s="378">
        <f>0.8+0.2/(D39-0.2-1.8)</f>
        <v>1.8000000000000003</v>
      </c>
      <c r="E66" s="378">
        <f>0.8+0.2/(E39-0.2-1.8)</f>
        <v>1.8000000000000003</v>
      </c>
      <c r="F66" s="378">
        <f>0.8+0.2/(F39-0.2-1.8)</f>
        <v>1.8000000000000003</v>
      </c>
      <c r="G66" s="378">
        <f>0.8+0.2/(G39-0.2-1.8)</f>
        <v>1.8000000000000003</v>
      </c>
      <c r="H66" s="101"/>
      <c r="I66" s="413"/>
      <c r="J66" s="414"/>
      <c r="K66" s="108"/>
      <c r="L66" s="406"/>
      <c r="Q66" s="91"/>
      <c r="R66" s="91"/>
      <c r="S66" s="91"/>
      <c r="T66" s="91"/>
      <c r="U66" s="91"/>
      <c r="V66" s="91"/>
      <c r="W66" s="91"/>
      <c r="X66" s="91"/>
    </row>
    <row r="67" spans="1:24" ht="15" hidden="1" customHeight="1">
      <c r="A67" s="354"/>
      <c r="B67" s="392" t="s">
        <v>18</v>
      </c>
      <c r="C67" s="105" cm="1">
        <f t="array" ref="C67">INDEX(DB_SIA, $I$9, $I67+C$57)</f>
        <v>1</v>
      </c>
      <c r="D67" s="105" cm="1">
        <f t="array" ref="D67">INDEX(DB_SIA, $I$9, $I67+D$57)</f>
        <v>1</v>
      </c>
      <c r="E67" s="105" cm="1">
        <f t="array" ref="E67">INDEX(DB_SIA, $I$9, $I67+E$57)</f>
        <v>1</v>
      </c>
      <c r="F67" s="105" cm="1">
        <f t="array" ref="F67">INDEX(DB_SIA, $I$9, $I67+F$57)</f>
        <v>1</v>
      </c>
      <c r="G67" s="105" cm="1">
        <f t="array" ref="G67">INDEX(DB_SIA, $I$9, $I67+G$57)</f>
        <v>1</v>
      </c>
      <c r="H67" s="101"/>
      <c r="I67" s="421">
        <v>29</v>
      </c>
      <c r="J67" s="414"/>
      <c r="K67" s="108"/>
      <c r="L67" s="406"/>
      <c r="Q67" s="91"/>
      <c r="R67" s="91"/>
      <c r="S67" s="91"/>
      <c r="T67" s="91"/>
      <c r="U67" s="91"/>
      <c r="V67" s="91"/>
      <c r="W67" s="91"/>
      <c r="X67" s="91"/>
    </row>
    <row r="68" spans="1:24" ht="15" hidden="1" customHeight="1">
      <c r="A68" s="354"/>
      <c r="B68" s="369" t="s">
        <v>19</v>
      </c>
      <c r="C68" s="427" cm="1">
        <f t="array" ref="C68">INDEX(Dropdowns!$E$22:$E$24, $I$30)</f>
        <v>1</v>
      </c>
      <c r="D68" s="427" cm="1">
        <f t="array" ref="D68">INDEX(Dropdowns!$E$22:$E$24, $I$30)</f>
        <v>1</v>
      </c>
      <c r="E68" s="427" cm="1">
        <f t="array" ref="E68">INDEX(Dropdowns!$E$22:$E$24, $I$30)</f>
        <v>1</v>
      </c>
      <c r="F68" s="427" cm="1">
        <f t="array" ref="F68">INDEX(Dropdowns!$E$22:$E$24, $I$30)</f>
        <v>1</v>
      </c>
      <c r="G68" s="427" cm="1">
        <f t="array" ref="G68">INDEX(Dropdowns!$E$22:$E$24, $I$30)</f>
        <v>1</v>
      </c>
      <c r="H68" s="101"/>
      <c r="I68" s="414"/>
      <c r="J68" s="414"/>
      <c r="K68" s="108"/>
      <c r="L68" s="411" t="s">
        <v>5310</v>
      </c>
      <c r="Q68" s="91"/>
      <c r="R68" s="91"/>
      <c r="S68" s="91"/>
      <c r="T68" s="91"/>
      <c r="U68" s="91"/>
      <c r="V68" s="91"/>
      <c r="W68" s="91"/>
      <c r="X68" s="91"/>
    </row>
    <row r="69" spans="1:24" ht="15" hidden="1" customHeight="1">
      <c r="A69" s="354"/>
      <c r="B69" s="389" t="s">
        <v>5265</v>
      </c>
      <c r="C69" s="378">
        <f>MIN(11, 2*C62*C63*C64*MAX(C66, C67)*C65*$F$68)</f>
        <v>3.6000000000000005</v>
      </c>
      <c r="D69" s="378">
        <f>MIN(11, 2*D62*D63*D64*MAX(D66, D67)*D65*$F$68)</f>
        <v>11</v>
      </c>
      <c r="E69" s="378">
        <f>MIN(11, 2*E62*E63*E64*MAX(E66, E67)*E65*$F$68)</f>
        <v>3.6000000000000005</v>
      </c>
      <c r="F69" s="378">
        <f>MIN(11, 2*F62*F63*F64*MAX(F66, F67)*F65*$F$68)</f>
        <v>11</v>
      </c>
      <c r="G69" s="378">
        <f>MIN(11, 2*G62*G63*G64*MAX(G66, G67)*G65*$F$68)</f>
        <v>3.6000000000000005</v>
      </c>
      <c r="H69" s="101"/>
      <c r="I69" s="413"/>
      <c r="J69" s="414"/>
      <c r="K69" s="108"/>
      <c r="L69" s="406"/>
      <c r="Q69" s="91"/>
      <c r="R69" s="91"/>
      <c r="S69" s="91"/>
      <c r="T69" s="91"/>
      <c r="U69" s="91"/>
      <c r="V69" s="91"/>
      <c r="W69" s="91"/>
      <c r="X69" s="91"/>
    </row>
    <row r="70" spans="1:24" ht="15" hidden="1" customHeight="1">
      <c r="A70" s="354"/>
      <c r="B70" s="389" t="s">
        <v>5266</v>
      </c>
      <c r="C70" s="378">
        <f>IF(C53&gt;C54, C69, 0.5*(11-C69)*COS(PI()*C53/C54)+0.5*(11+C69))</f>
        <v>11</v>
      </c>
      <c r="D70" s="378">
        <f>IF(D53&gt;D54, D69, 0.5*(11-D69)*COS(PI()*D53/D54)+0.5*(11+D69))</f>
        <v>11</v>
      </c>
      <c r="E70" s="378">
        <f>IF(E53&gt;E54, E69, 0.5*(11-E69)*COS(PI()*E53/E54)+0.5*(11+E69))</f>
        <v>11</v>
      </c>
      <c r="F70" s="378">
        <f>IF(F53&gt;F54, F69, 0.5*(11-F69)*COS(PI()*F53/F54)+0.5*(11+F69))</f>
        <v>11</v>
      </c>
      <c r="G70" s="378">
        <f>IF(G53&gt;G54, G69, 0.5*(11-G69)*COS(PI()*G53/G54)+0.5*(11+G69))</f>
        <v>11</v>
      </c>
      <c r="H70" s="101"/>
      <c r="I70" s="413"/>
      <c r="J70" s="414"/>
      <c r="K70" s="108"/>
      <c r="L70" s="406"/>
      <c r="Q70" s="91"/>
      <c r="R70" s="91"/>
      <c r="S70" s="91"/>
      <c r="T70" s="91"/>
      <c r="U70" s="91"/>
      <c r="V70" s="91"/>
      <c r="W70" s="91"/>
      <c r="X70" s="91"/>
    </row>
    <row r="71" spans="1:24" ht="15" hidden="1" customHeight="1">
      <c r="A71" s="354"/>
      <c r="B71" s="392" t="s">
        <v>22</v>
      </c>
      <c r="C71" s="424" cm="1">
        <f t="array" ref="C71">INDEX((Dropdowns!$E$67:$G$76, Dropdowns!$E$79:$G$87), $I$24, MATCH($C$55,Dropdowns!$E$66:$G$66,0), IF($B$36=2017, 1, 2))</f>
        <v>0.4</v>
      </c>
      <c r="D71" s="105" cm="1">
        <f t="array" ref="D71">INDEX(DB_SIA, $I$9, $I71+D$57)</f>
        <v>1</v>
      </c>
      <c r="E71" s="105" cm="1">
        <f t="array" ref="E71">INDEX(DB_SIA, $I$9, $I71+E$57)</f>
        <v>1</v>
      </c>
      <c r="F71" s="105" cm="1">
        <f t="array" ref="F71">INDEX(DB_SIA, $I$9, $I71+F$57)</f>
        <v>1</v>
      </c>
      <c r="G71" s="424">
        <f>INDEX(Dropdowns!$E$70:$G$70, MATCH($G$55,Dropdowns!$E$66:$G$66,0))</f>
        <v>0.9</v>
      </c>
      <c r="H71" s="101"/>
      <c r="I71" s="421">
        <v>33</v>
      </c>
      <c r="J71" s="414"/>
      <c r="K71" s="108"/>
      <c r="L71" s="406"/>
      <c r="Q71" s="91"/>
      <c r="R71" s="91"/>
      <c r="S71" s="91"/>
      <c r="T71" s="91"/>
      <c r="U71" s="91"/>
      <c r="V71" s="91"/>
      <c r="W71" s="91"/>
      <c r="X71" s="91"/>
    </row>
    <row r="72" spans="1:24" ht="15" hidden="1" customHeight="1">
      <c r="A72" s="354"/>
      <c r="B72" s="392" t="s">
        <v>149</v>
      </c>
      <c r="C72" s="105" cm="1">
        <f t="array" ref="C72">INDEX(DB_SIA, $I$9, $I72+C$57)</f>
        <v>1</v>
      </c>
      <c r="D72" s="105" cm="1">
        <f t="array" ref="D72">INDEX(DB_SIA, $I$9, $I72+D$57)</f>
        <v>1</v>
      </c>
      <c r="E72" s="105" cm="1">
        <f t="array" ref="E72">INDEX(DB_SIA, $I$9, $I72+E$57)</f>
        <v>0.5</v>
      </c>
      <c r="F72" s="105" cm="1">
        <f t="array" ref="F72">INDEX(DB_SIA, $I$9, $I72+F$57)</f>
        <v>1</v>
      </c>
      <c r="G72" s="105" cm="1">
        <f t="array" ref="G72">INDEX(DB_SIA, $I$9, $I72+G$57)</f>
        <v>1</v>
      </c>
      <c r="H72" s="101"/>
      <c r="I72" s="421">
        <v>34</v>
      </c>
      <c r="J72" s="414"/>
      <c r="K72" s="108"/>
      <c r="L72" s="406"/>
      <c r="Q72" s="91"/>
      <c r="R72" s="91"/>
      <c r="S72" s="91"/>
      <c r="T72" s="91"/>
      <c r="U72" s="91"/>
      <c r="V72" s="91"/>
      <c r="W72" s="91"/>
      <c r="X72" s="91"/>
    </row>
    <row r="73" spans="1:24" ht="15" hidden="1" customHeight="1">
      <c r="A73" s="354"/>
      <c r="B73" s="388" t="s">
        <v>196</v>
      </c>
      <c r="C73" s="336">
        <f>C49/(0.8*C59*C61)</f>
        <v>3.5863095238095242</v>
      </c>
      <c r="D73" s="336">
        <f>D49/(0.8*D59*D61)</f>
        <v>3.5863095238095242</v>
      </c>
      <c r="E73" s="336">
        <f>E49/(0.8*E59*E61)</f>
        <v>2.2989163614163619</v>
      </c>
      <c r="F73" s="336">
        <f>F49/(0.8*F59*F61)</f>
        <v>4.6109693877551026</v>
      </c>
      <c r="G73" s="336">
        <f>G49/(0.8*G59*G61)</f>
        <v>3.5863095238095242</v>
      </c>
      <c r="H73" s="101"/>
      <c r="I73" s="413"/>
      <c r="J73" s="414"/>
      <c r="K73" s="108"/>
      <c r="L73" s="406"/>
      <c r="Q73" s="91"/>
      <c r="R73" s="91"/>
      <c r="S73" s="91"/>
      <c r="T73" s="91"/>
      <c r="U73" s="91"/>
      <c r="V73" s="91"/>
      <c r="W73" s="91"/>
      <c r="X73" s="91"/>
    </row>
    <row r="74" spans="1:24" ht="15" hidden="1" customHeight="1">
      <c r="A74" s="354"/>
      <c r="B74" s="388" t="s">
        <v>195</v>
      </c>
      <c r="C74" s="337">
        <f>C71*((C70*C42)/11+C43)*C45*C44*C72</f>
        <v>197.10000000000005</v>
      </c>
      <c r="D74" s="337">
        <f>D71*((D70*D42)/11+D43)*D45*D44*D72</f>
        <v>492.75000000000006</v>
      </c>
      <c r="E74" s="337">
        <f>E71*((E70*E42)/11+E43)*E45*E44*E72</f>
        <v>246.37500000000003</v>
      </c>
      <c r="F74" s="337">
        <f>F71*((F70*F42)/11+F43)*F45*F44*F72</f>
        <v>492.75000000000006</v>
      </c>
      <c r="G74" s="337">
        <f>G71*((G70*G42)/11+G43)*G45*G44*G72</f>
        <v>443.47500000000002</v>
      </c>
      <c r="H74" s="101"/>
      <c r="I74" s="413"/>
      <c r="J74" s="414"/>
      <c r="K74" s="108"/>
      <c r="L74" s="406"/>
      <c r="Q74" s="91"/>
      <c r="R74" s="91"/>
      <c r="S74" s="91"/>
      <c r="T74" s="91"/>
      <c r="U74" s="91"/>
      <c r="V74" s="91"/>
      <c r="W74" s="91"/>
      <c r="X74" s="91"/>
    </row>
    <row r="75" spans="1:24" ht="15" hidden="1" customHeight="1">
      <c r="A75" s="354"/>
      <c r="B75" s="388" t="s">
        <v>197</v>
      </c>
      <c r="C75" s="336">
        <f>C74*C73/1000</f>
        <v>0.70686160714285751</v>
      </c>
      <c r="D75" s="336">
        <f>D74*D73/1000</f>
        <v>1.7671540178571434</v>
      </c>
      <c r="E75" s="336">
        <f>E74*E73/1000</f>
        <v>0.5663955185439562</v>
      </c>
      <c r="F75" s="336">
        <f>F74*F73/1000</f>
        <v>2.2720551658163273</v>
      </c>
      <c r="G75" s="336">
        <f>G74*G73/1000</f>
        <v>1.590438616071429</v>
      </c>
      <c r="H75" s="101"/>
      <c r="I75" s="413"/>
      <c r="J75" s="414"/>
      <c r="K75" s="108"/>
      <c r="L75" s="406"/>
      <c r="Q75" s="91"/>
      <c r="R75" s="91"/>
      <c r="S75" s="91"/>
      <c r="T75" s="91"/>
      <c r="U75" s="91"/>
      <c r="V75" s="91"/>
      <c r="W75" s="91"/>
      <c r="X75" s="91"/>
    </row>
    <row r="76" spans="1:24" ht="15" hidden="1" customHeight="1">
      <c r="A76" s="354"/>
      <c r="B76" s="354"/>
      <c r="C76" s="354"/>
      <c r="D76" s="354"/>
      <c r="E76" s="354"/>
      <c r="F76" s="354"/>
      <c r="G76" s="354"/>
      <c r="H76" s="354"/>
      <c r="I76" s="413"/>
      <c r="J76" s="414"/>
      <c r="K76" s="108"/>
      <c r="L76" s="108"/>
      <c r="M76" s="108"/>
      <c r="N76" s="108"/>
      <c r="O76" s="108"/>
      <c r="Q76" s="91"/>
      <c r="R76" s="91"/>
      <c r="S76" s="91"/>
      <c r="T76" s="91"/>
      <c r="U76" s="91"/>
      <c r="V76" s="91"/>
      <c r="W76" s="91"/>
      <c r="X76" s="91"/>
    </row>
    <row r="77" spans="1:24" s="90" customFormat="1" ht="21.2" customHeight="1">
      <c r="A77" s="350"/>
      <c r="B77" s="94" t="str" cm="1">
        <f t="array" ref="B77">INDEX(Textes!$B:$D, K77, $K$2)</f>
        <v>Leuchten</v>
      </c>
      <c r="C77" s="86"/>
      <c r="D77" s="86"/>
      <c r="E77" s="86"/>
      <c r="F77" s="86"/>
      <c r="G77" s="86"/>
      <c r="H77" s="86"/>
      <c r="I77" s="82"/>
      <c r="J77" s="82"/>
      <c r="K77" s="91">
        <v>86</v>
      </c>
      <c r="L77" s="98"/>
      <c r="M77" s="91"/>
      <c r="N77" s="91"/>
      <c r="O77" s="91"/>
      <c r="P77" s="96"/>
      <c r="Q77" s="91"/>
      <c r="R77" s="91"/>
      <c r="S77" s="91"/>
      <c r="T77" s="91"/>
      <c r="U77" s="91"/>
      <c r="V77" s="91"/>
      <c r="W77" s="91"/>
      <c r="X77" s="91"/>
    </row>
    <row r="78" spans="1:24" ht="45" customHeight="1">
      <c r="A78" s="355" t="s">
        <v>5244</v>
      </c>
      <c r="B78" s="368"/>
      <c r="C78" s="109" t="str" cm="1">
        <f t="array" ref="C78">INDEX(Textes!$B:$D, L78, $K$2)</f>
        <v>System-
leistung</v>
      </c>
      <c r="D78" s="109" t="str" cm="1">
        <f t="array" ref="D78">INDEX(Textes!$B:$D, M78, $K$2)</f>
        <v>Anzahl</v>
      </c>
      <c r="E78" s="109" t="str" cm="1">
        <f t="array" ref="E78">INDEX(Textes!$B:$D, N78, $K$2)</f>
        <v>Effektive 
Betriebs-
leistung</v>
      </c>
      <c r="F78" s="110" t="str" cm="1">
        <f t="array" ref="F78">INDEX(Textes!$B:$D, O78, $K$2)</f>
        <v>Installierte Leistung</v>
      </c>
      <c r="G78" s="86"/>
      <c r="H78" s="86"/>
      <c r="K78" s="91" t="s">
        <v>156</v>
      </c>
      <c r="L78" s="91">
        <v>88</v>
      </c>
      <c r="M78" s="91">
        <v>90</v>
      </c>
      <c r="N78" s="91">
        <v>91</v>
      </c>
      <c r="O78" s="91">
        <v>92</v>
      </c>
      <c r="Q78" s="91"/>
      <c r="R78" s="91"/>
      <c r="S78" s="91"/>
      <c r="T78" s="91"/>
      <c r="U78" s="91"/>
      <c r="V78" s="91"/>
      <c r="W78" s="91"/>
      <c r="X78" s="91"/>
    </row>
    <row r="79" spans="1:24" s="114" customFormat="1" ht="16.5">
      <c r="A79" s="350"/>
      <c r="B79" s="111"/>
      <c r="C79" s="112" t="s">
        <v>172</v>
      </c>
      <c r="D79" s="112" t="s">
        <v>156</v>
      </c>
      <c r="E79" s="112" t="s">
        <v>172</v>
      </c>
      <c r="F79" s="113" t="s">
        <v>162</v>
      </c>
      <c r="G79" s="86"/>
      <c r="H79" s="86"/>
      <c r="I79" s="81"/>
      <c r="J79" s="81"/>
      <c r="K79" s="96"/>
      <c r="L79" s="96"/>
      <c r="M79" s="96"/>
      <c r="N79" s="96"/>
      <c r="O79" s="96"/>
      <c r="P79" s="96"/>
      <c r="Q79" s="96"/>
      <c r="R79" s="96"/>
      <c r="S79" s="96"/>
      <c r="T79" s="96"/>
      <c r="U79" s="96"/>
      <c r="V79" s="96"/>
      <c r="W79" s="96"/>
      <c r="X79" s="96"/>
    </row>
    <row r="80" spans="1:24" ht="15" customHeight="1">
      <c r="A80" s="351"/>
      <c r="B80" s="287"/>
      <c r="C80" s="115" t="str">
        <f>IFERROR(VLOOKUP(B80, LeuchtenTabelle, 7, FALSE), "")</f>
        <v/>
      </c>
      <c r="D80" s="188"/>
      <c r="E80" s="349"/>
      <c r="F80" s="116" t="str">
        <f>IFERROR(IF(E80&gt;0, E80, C80) * D80 / 1000, "")</f>
        <v/>
      </c>
      <c r="G80" s="86"/>
      <c r="H80" s="86"/>
    </row>
    <row r="81" spans="1:24" ht="15" customHeight="1">
      <c r="A81" s="351"/>
      <c r="B81" s="287"/>
      <c r="C81" s="115" t="str">
        <f>IFERROR(VLOOKUP(B81, LeuchtenTabelle, 7, FALSE), "")</f>
        <v/>
      </c>
      <c r="D81" s="188"/>
      <c r="E81" s="349"/>
      <c r="F81" s="116" t="str">
        <f t="shared" ref="F81:F84" si="2">IFERROR(IF(E81&gt;0, E81, C81) * D81 / 1000, "")</f>
        <v/>
      </c>
      <c r="G81" s="86"/>
      <c r="H81" s="86"/>
    </row>
    <row r="82" spans="1:24" ht="15" customHeight="1">
      <c r="A82" s="351"/>
      <c r="B82" s="287"/>
      <c r="C82" s="115" t="str">
        <f>IFERROR(VLOOKUP(B82, LeuchtenTabelle, 7, FALSE), "")</f>
        <v/>
      </c>
      <c r="D82" s="188"/>
      <c r="E82" s="349"/>
      <c r="F82" s="116" t="str">
        <f t="shared" si="2"/>
        <v/>
      </c>
      <c r="G82" s="86"/>
      <c r="H82" s="86"/>
    </row>
    <row r="83" spans="1:24" ht="15" customHeight="1">
      <c r="A83" s="351"/>
      <c r="B83" s="287"/>
      <c r="C83" s="115" t="str">
        <f>IFERROR(VLOOKUP(B83, LeuchtenTabelle, 7, FALSE), "")</f>
        <v/>
      </c>
      <c r="D83" s="188"/>
      <c r="E83" s="349"/>
      <c r="F83" s="116" t="str">
        <f t="shared" si="2"/>
        <v/>
      </c>
      <c r="G83" s="86"/>
      <c r="H83" s="86"/>
    </row>
    <row r="84" spans="1:24" ht="15" customHeight="1">
      <c r="A84" s="351"/>
      <c r="B84" s="287"/>
      <c r="C84" s="115" t="str">
        <f>IFERROR(VLOOKUP(B84, LeuchtenTabelle, 7, FALSE), "")</f>
        <v/>
      </c>
      <c r="D84" s="188"/>
      <c r="E84" s="349"/>
      <c r="F84" s="116" t="str">
        <f t="shared" si="2"/>
        <v/>
      </c>
      <c r="G84" s="86"/>
      <c r="H84" s="86"/>
    </row>
    <row r="85" spans="1:24" ht="16.5">
      <c r="A85" s="351"/>
      <c r="B85" s="117"/>
      <c r="C85" s="95"/>
      <c r="D85" s="95"/>
      <c r="E85" s="95"/>
      <c r="F85" s="118"/>
      <c r="G85" s="86"/>
      <c r="H85" s="95"/>
    </row>
    <row r="86" spans="1:24" s="90" customFormat="1" ht="21.2" customHeight="1">
      <c r="A86" s="350"/>
      <c r="B86" s="94" t="str" cm="1">
        <f t="array" ref="B86">INDEX(Textes!$B:$D, K86, $K$2)</f>
        <v>Energiebilanz</v>
      </c>
      <c r="C86" s="86"/>
      <c r="D86" s="86"/>
      <c r="E86" s="86"/>
      <c r="F86" s="86"/>
      <c r="G86" s="86"/>
      <c r="H86" s="86"/>
      <c r="I86" s="82"/>
      <c r="J86" s="82"/>
      <c r="K86" s="91">
        <v>93</v>
      </c>
      <c r="L86" s="394" t="s">
        <v>130</v>
      </c>
      <c r="M86" s="394" t="s">
        <v>131</v>
      </c>
      <c r="N86" s="394" t="s">
        <v>132</v>
      </c>
      <c r="O86" s="394" t="s">
        <v>5297</v>
      </c>
      <c r="P86" s="394" t="s">
        <v>5298</v>
      </c>
      <c r="Q86" s="91"/>
      <c r="R86" s="91"/>
      <c r="S86" s="91"/>
      <c r="T86" s="91"/>
      <c r="U86" s="91"/>
      <c r="V86" s="91"/>
      <c r="W86" s="91"/>
      <c r="X86" s="91"/>
    </row>
    <row r="87" spans="1:24" ht="42" customHeight="1">
      <c r="A87" s="351"/>
      <c r="B87" s="368"/>
      <c r="C87" s="109" t="str" cm="1">
        <f t="array" ref="C87">INDEX(Textes!$B:$D,L87, $K$2)</f>
        <v>Projektwert</v>
      </c>
      <c r="D87" s="109" t="str" cm="1">
        <f t="array" ref="D87">INDEX(Textes!$B:$D, M87, $K$2)</f>
        <v>Grenzwert</v>
      </c>
      <c r="E87" s="109" t="str" cm="1">
        <f t="array" ref="E87">INDEX(Textes!$B:$D, N87, $K$2)</f>
        <v>Minergie / Prokilowatt / EffEL</v>
      </c>
      <c r="F87" s="110" t="str" cm="1">
        <f t="array" ref="F87">INDEX(Textes!$B:$D, O87, $K$2)</f>
        <v>Zielwert</v>
      </c>
      <c r="G87" s="86"/>
      <c r="H87" s="86"/>
      <c r="K87" s="91" t="s">
        <v>156</v>
      </c>
      <c r="L87" s="91">
        <v>95</v>
      </c>
      <c r="M87" s="91">
        <v>97</v>
      </c>
      <c r="N87" s="91">
        <v>98</v>
      </c>
      <c r="O87" s="91">
        <v>99</v>
      </c>
      <c r="Q87" s="91"/>
      <c r="R87" s="91"/>
      <c r="S87" s="91"/>
      <c r="T87" s="91"/>
      <c r="U87" s="91"/>
      <c r="V87" s="91"/>
      <c r="W87" s="91"/>
      <c r="X87" s="91"/>
    </row>
    <row r="88" spans="1:24" ht="15" customHeight="1">
      <c r="A88" s="351"/>
      <c r="B88" s="80" t="str" cm="1">
        <f t="array" ref="B88">INDEX(Textes!$B:$D, K88, $K$2)</f>
        <v>Installierte Leistung (kW)</v>
      </c>
      <c r="C88" s="119" t="str">
        <f>IF(SUM(F80:$F$84)&gt;0, SUM(F80:$F$84), "")</f>
        <v/>
      </c>
      <c r="D88" s="119" t="str">
        <f>IFERROR(D$89*$C$8/1000, "")</f>
        <v/>
      </c>
      <c r="E88" s="119" t="s">
        <v>156</v>
      </c>
      <c r="F88" s="120" t="str">
        <f>IFERROR(F$89*$C$8/1000, "")</f>
        <v/>
      </c>
      <c r="G88" s="86"/>
      <c r="H88" s="95"/>
      <c r="K88" s="96">
        <v>100</v>
      </c>
      <c r="L88" s="431">
        <f>SUM(F80:F84)</f>
        <v>0</v>
      </c>
      <c r="M88" s="430">
        <f>D73*$C$8/1000</f>
        <v>0</v>
      </c>
      <c r="N88" s="430">
        <f>E73*$C$8/1000</f>
        <v>0</v>
      </c>
      <c r="O88" s="430">
        <f>F73*$C$8/1000</f>
        <v>0</v>
      </c>
      <c r="P88" s="431">
        <f>SUMPRODUCT($C$80:$C$84,$D$80:$D$84)/1000</f>
        <v>0</v>
      </c>
    </row>
    <row r="89" spans="1:24" ht="15" customHeight="1">
      <c r="A89" s="351"/>
      <c r="B89" s="80" t="str" cm="1">
        <f t="array" ref="B89">INDEX(Textes!$B:$D, K89, $K$2)</f>
        <v>Spezifische Leistung (W/m²)</v>
      </c>
      <c r="C89" s="119" t="str">
        <f>IFERROR(C88/$C$8*1000, "")</f>
        <v/>
      </c>
      <c r="D89" s="119" t="str">
        <f>IFERROR($M$89, "")</f>
        <v/>
      </c>
      <c r="E89" s="119" t="s">
        <v>156</v>
      </c>
      <c r="F89" s="120" t="str">
        <f>IFERROR($N$89, "")</f>
        <v/>
      </c>
      <c r="G89" s="86"/>
      <c r="H89" s="95"/>
      <c r="K89" s="96">
        <v>101</v>
      </c>
      <c r="L89" s="371" t="e">
        <f>L$88/$C$8*1000</f>
        <v>#DIV/0!</v>
      </c>
      <c r="M89" s="371" t="e">
        <f>M$88/$C$8*1000</f>
        <v>#DIV/0!</v>
      </c>
      <c r="N89" s="371" t="e">
        <f>N$88/$C$8*1000</f>
        <v>#DIV/0!</v>
      </c>
      <c r="O89" s="371" t="e">
        <f>O$88/$C$8*1000</f>
        <v>#DIV/0!</v>
      </c>
      <c r="P89" s="371" t="e">
        <f>P$88/$C$8*1000</f>
        <v>#DIV/0!</v>
      </c>
    </row>
    <row r="90" spans="1:24" ht="15" customHeight="1">
      <c r="A90" s="351"/>
      <c r="B90" s="80" t="str" cm="1">
        <f t="array" ref="B90">INDEX(Textes!$B:$D, K90, $K$2)</f>
        <v>Volllaststunden (h/a)</v>
      </c>
      <c r="C90" s="121" t="str">
        <f>IF(ISNUMBER(C88), L$90, "")</f>
        <v/>
      </c>
      <c r="D90" s="121" t="str">
        <f>IF(ISNUMBER(D88), M$90, "")</f>
        <v/>
      </c>
      <c r="E90" s="121" t="s">
        <v>156</v>
      </c>
      <c r="F90" s="400" t="str">
        <f>IF(ISNUMBER(F88), N$90, "")</f>
        <v/>
      </c>
      <c r="G90" s="86"/>
      <c r="H90" s="95"/>
      <c r="K90" s="96">
        <v>102</v>
      </c>
      <c r="L90" s="372">
        <f>IFERROR(C$74, "")</f>
        <v>197.10000000000005</v>
      </c>
      <c r="M90" s="372">
        <f>IFERROR(D$74, "")</f>
        <v>492.75000000000006</v>
      </c>
      <c r="N90" s="372">
        <f>IFERROR(E$74, "")</f>
        <v>246.37500000000003</v>
      </c>
      <c r="O90" s="372">
        <f>IFERROR(F$74, "")</f>
        <v>492.75000000000006</v>
      </c>
      <c r="P90" s="372">
        <f>IFERROR(G$74, "")</f>
        <v>443.47500000000002</v>
      </c>
    </row>
    <row r="91" spans="1:24" ht="15" customHeight="1">
      <c r="A91" s="351"/>
      <c r="B91" s="80" t="str" cm="1">
        <f t="array" ref="B91">INDEX(Textes!$B:$D, K91, $K$2)</f>
        <v>Elektrizitätsbedarf (MWh/a)</v>
      </c>
      <c r="C91" s="120" t="str">
        <f>IFERROR(C92*$C$8/1000, "")</f>
        <v/>
      </c>
      <c r="D91" s="120" t="str">
        <f>IFERROR(D92*$C$8/1000, "")</f>
        <v/>
      </c>
      <c r="E91" s="119" t="str">
        <f>IFERROR(($D91+$F91)/2, "")</f>
        <v/>
      </c>
      <c r="F91" s="120" t="str">
        <f>IFERROR(F92*$C$8/1000, "")</f>
        <v/>
      </c>
      <c r="G91" s="86"/>
      <c r="H91" s="95"/>
      <c r="K91" s="96">
        <v>104</v>
      </c>
      <c r="L91" s="371">
        <f t="shared" ref="L91:P91" si="3">L88*L90/1000</f>
        <v>0</v>
      </c>
      <c r="M91" s="371">
        <f t="shared" si="3"/>
        <v>0</v>
      </c>
      <c r="N91" s="371">
        <f t="shared" si="3"/>
        <v>0</v>
      </c>
      <c r="O91" s="371">
        <f t="shared" si="3"/>
        <v>0</v>
      </c>
      <c r="P91" s="371">
        <f t="shared" si="3"/>
        <v>0</v>
      </c>
    </row>
    <row r="92" spans="1:24" ht="15" customHeight="1">
      <c r="A92" s="351"/>
      <c r="B92" s="80" t="str" cm="1">
        <f t="array" ref="B92">INDEX(Textes!$B:$D, K92, $K$2)</f>
        <v>Elektrizitätsbedarf (kWh/m²)</v>
      </c>
      <c r="C92" s="119" t="str">
        <f>IFERROR(C$88*C$90/$C$8, "")</f>
        <v/>
      </c>
      <c r="D92" s="119" t="str">
        <f>IFERROR(D$88*D$90/$C$8, "")</f>
        <v/>
      </c>
      <c r="E92" s="119" t="str">
        <f>IFERROR(($D92+$F92)/2, "")</f>
        <v/>
      </c>
      <c r="F92" s="120" t="str">
        <f>IFERROR(F$88*F$90/$C$8, "")</f>
        <v/>
      </c>
      <c r="G92" s="86"/>
      <c r="H92" s="95"/>
      <c r="K92" s="96">
        <v>103</v>
      </c>
      <c r="L92" s="375" t="e">
        <f t="shared" ref="L92:P92" si="4">L89*L90/1000</f>
        <v>#DIV/0!</v>
      </c>
      <c r="M92" s="375" t="e">
        <f t="shared" si="4"/>
        <v>#DIV/0!</v>
      </c>
      <c r="N92" s="375" t="e">
        <f t="shared" si="4"/>
        <v>#DIV/0!</v>
      </c>
      <c r="O92" s="375" t="e">
        <f t="shared" si="4"/>
        <v>#DIV/0!</v>
      </c>
      <c r="P92" s="375" t="e">
        <f t="shared" si="4"/>
        <v>#DIV/0!</v>
      </c>
    </row>
    <row r="93" spans="1:24" ht="16.5">
      <c r="A93" s="351"/>
      <c r="B93" s="86"/>
      <c r="C93" s="95"/>
      <c r="D93" s="95"/>
      <c r="E93" s="95"/>
      <c r="F93" s="95"/>
      <c r="G93" s="86"/>
      <c r="H93" s="95"/>
    </row>
    <row r="94" spans="1:24" ht="16.5">
      <c r="A94" s="351"/>
      <c r="B94" s="86"/>
      <c r="C94" s="95"/>
      <c r="D94" s="95"/>
      <c r="E94" s="95"/>
      <c r="F94" s="95"/>
      <c r="G94" s="86"/>
      <c r="H94" s="95"/>
    </row>
    <row r="95" spans="1:24" ht="16.5">
      <c r="A95" s="351"/>
      <c r="B95" s="86"/>
      <c r="C95" s="95"/>
      <c r="D95" s="95"/>
      <c r="E95" s="95"/>
      <c r="F95" s="95"/>
      <c r="G95" s="86"/>
      <c r="H95" s="95"/>
    </row>
    <row r="96" spans="1:24" ht="16.5">
      <c r="A96" s="351"/>
      <c r="B96" s="86"/>
      <c r="C96" s="95"/>
      <c r="D96" s="95"/>
      <c r="E96" s="95"/>
      <c r="F96" s="95"/>
      <c r="G96" s="86"/>
      <c r="H96" s="95"/>
    </row>
    <row r="97" spans="1:8" ht="16.5">
      <c r="A97" s="351"/>
      <c r="B97" s="86"/>
      <c r="C97" s="95"/>
      <c r="D97" s="95"/>
      <c r="E97" s="95"/>
      <c r="F97" s="95"/>
      <c r="G97" s="86"/>
      <c r="H97" s="95"/>
    </row>
    <row r="98" spans="1:8" ht="16.5">
      <c r="A98" s="351"/>
      <c r="B98" s="86"/>
      <c r="C98" s="95"/>
      <c r="D98" s="95"/>
      <c r="E98" s="95"/>
      <c r="F98" s="95"/>
      <c r="G98" s="86"/>
      <c r="H98" s="95"/>
    </row>
    <row r="99" spans="1:8" ht="16.5">
      <c r="A99" s="351"/>
      <c r="B99" s="86"/>
      <c r="C99" s="95"/>
      <c r="D99" s="95"/>
      <c r="E99" s="95"/>
      <c r="F99" s="95"/>
      <c r="G99" s="86"/>
      <c r="H99" s="95"/>
    </row>
    <row r="100" spans="1:8" ht="16.5">
      <c r="A100" s="351"/>
      <c r="B100" s="86"/>
      <c r="C100" s="95"/>
      <c r="D100" s="95"/>
      <c r="E100" s="95"/>
      <c r="F100" s="95"/>
      <c r="G100" s="86"/>
      <c r="H100" s="95"/>
    </row>
    <row r="101" spans="1:8" ht="16.5" hidden="1">
      <c r="A101" s="351"/>
      <c r="B101" s="122"/>
      <c r="C101" s="123"/>
      <c r="D101" s="123"/>
      <c r="E101" s="123"/>
      <c r="F101" s="123"/>
      <c r="G101" s="86"/>
      <c r="H101" s="123"/>
    </row>
    <row r="102" spans="1:8" ht="16.5" hidden="1">
      <c r="A102" s="351"/>
      <c r="B102" s="122"/>
      <c r="C102" s="123"/>
      <c r="D102" s="123"/>
      <c r="E102" s="123"/>
      <c r="F102" s="123"/>
      <c r="G102" s="86"/>
      <c r="H102" s="123"/>
    </row>
    <row r="103" spans="1:8" ht="16.5" hidden="1">
      <c r="B103" s="122"/>
      <c r="C103" s="123"/>
      <c r="D103" s="123"/>
      <c r="E103" s="123"/>
      <c r="F103" s="123"/>
      <c r="G103" s="86"/>
      <c r="H103" s="123"/>
    </row>
    <row r="104" spans="1:8" ht="16.5" hidden="1">
      <c r="A104" s="351"/>
      <c r="B104" s="86"/>
      <c r="C104" s="95"/>
      <c r="D104" s="95"/>
      <c r="E104" s="95"/>
      <c r="F104" s="95"/>
      <c r="G104" s="86"/>
      <c r="H104" s="95"/>
    </row>
    <row r="105" spans="1:8" ht="16.5" hidden="1" customHeight="1">
      <c r="G105" s="86"/>
    </row>
  </sheetData>
  <sheetProtection algorithmName="SHA-512" hashValue="nTkLRlfhmwnd8i68lbfAMcNVLGM0lBLJ1FtibNIoujvZYx2yLPS/CpIRqD62jMdAZnZBdYcPcUdj0zcYjRkDRg==" saltValue="tl4xxYyzPIuFpRyJjTX5Ag==" spinCount="100000" sheet="1" objects="1" scenarios="1"/>
  <mergeCells count="25">
    <mergeCell ref="C10:F10"/>
    <mergeCell ref="B4:F4"/>
    <mergeCell ref="C6:F6"/>
    <mergeCell ref="C7:F7"/>
    <mergeCell ref="C8:F8"/>
    <mergeCell ref="C9:F9"/>
    <mergeCell ref="C24:F24"/>
    <mergeCell ref="C11:F11"/>
    <mergeCell ref="C12:F12"/>
    <mergeCell ref="C15:F15"/>
    <mergeCell ref="C16:F16"/>
    <mergeCell ref="C17:F17"/>
    <mergeCell ref="C18:F18"/>
    <mergeCell ref="C19:F19"/>
    <mergeCell ref="C20:F20"/>
    <mergeCell ref="C21:F21"/>
    <mergeCell ref="C22:F22"/>
    <mergeCell ref="C23:F23"/>
    <mergeCell ref="C33:F33"/>
    <mergeCell ref="C27:F27"/>
    <mergeCell ref="C28:F28"/>
    <mergeCell ref="C29:F29"/>
    <mergeCell ref="C30:F30"/>
    <mergeCell ref="C31:F31"/>
    <mergeCell ref="C32:F32"/>
  </mergeCells>
  <conditionalFormatting sqref="B80:B84">
    <cfRule type="expression" dxfId="71" priority="5">
      <formula>NOT(ISBLANK($B80))</formula>
    </cfRule>
  </conditionalFormatting>
  <conditionalFormatting sqref="B10:F12 B15:F23">
    <cfRule type="expression" dxfId="70" priority="6">
      <formula>$J$9=FALSE</formula>
    </cfRule>
  </conditionalFormatting>
  <conditionalFormatting sqref="B12:F12">
    <cfRule type="expression" dxfId="69" priority="8">
      <formula>$J$11=FALSE</formula>
    </cfRule>
  </conditionalFormatting>
  <conditionalFormatting sqref="B28:F33">
    <cfRule type="expression" dxfId="68" priority="9">
      <formula>NOT($J$27)</formula>
    </cfRule>
  </conditionalFormatting>
  <conditionalFormatting sqref="C12">
    <cfRule type="expression" dxfId="67" priority="1">
      <formula>AND(NOT($J$11), NOT(ISBLANK($C12)))</formula>
    </cfRule>
  </conditionalFormatting>
  <conditionalFormatting sqref="C6:F12 C15:F24 C27:F33">
    <cfRule type="expression" dxfId="66" priority="7">
      <formula>NOT(ISBLANK($C6))</formula>
    </cfRule>
  </conditionalFormatting>
  <conditionalFormatting sqref="C10:F11 C15 C17:F23">
    <cfRule type="expression" dxfId="65" priority="2">
      <formula>AND(NOT($J$9), NOT(ISBLANK($C10)))</formula>
    </cfRule>
  </conditionalFormatting>
  <conditionalFormatting sqref="C28:F33">
    <cfRule type="expression" dxfId="64" priority="3">
      <formula>AND(NOT($J$27), NOT(ISBLANK($C28)))</formula>
    </cfRule>
  </conditionalFormatting>
  <conditionalFormatting sqref="D80:E84">
    <cfRule type="expression" dxfId="63" priority="4">
      <formula>NOT(ISBLANK(D80))</formula>
    </cfRule>
  </conditionalFormatting>
  <dataValidations count="22">
    <dataValidation type="list" allowBlank="1" showInputMessage="1" showErrorMessage="1" sqref="C27:F27" xr:uid="{3348A68F-1F40-40DE-8043-0C6C476A3392}">
      <formula1>JaNein</formula1>
    </dataValidation>
    <dataValidation type="list" allowBlank="1" showInputMessage="1" showErrorMessage="1" sqref="C33:F33" xr:uid="{4DFB4B11-3DB6-402D-A969-AC069EC1BF3E}">
      <formula1>Regelung_Tageslicht</formula1>
    </dataValidation>
    <dataValidation type="list" allowBlank="1" showInputMessage="1" showErrorMessage="1" sqref="C28:F28" xr:uid="{252FD9D7-BDBC-4D83-985C-E2A010922D89}">
      <formula1>Glasanteil</formula1>
    </dataValidation>
    <dataValidation type="list" allowBlank="1" showInputMessage="1" showErrorMessage="1" sqref="C30:F30" xr:uid="{0AAAE064-D985-480E-9C69-B0FE39254743}">
      <formula1>Umgebung</formula1>
    </dataValidation>
    <dataValidation type="list" allowBlank="1" showInputMessage="1" showErrorMessage="1" sqref="C29:F29" xr:uid="{2AAD41A9-EA66-4503-8487-7A8C9DF97618}">
      <formula1>Raumhelligkeit</formula1>
    </dataValidation>
    <dataValidation type="list" allowBlank="1" showInputMessage="1" showErrorMessage="1" sqref="C32:F32" xr:uid="{804022E0-D974-4FAB-A411-AE43B05FB2CA}">
      <formula1>IF($I$31&lt;6,Sonnenschutz_Regelung_Mit,Sonnenschutz_Regelung_Ohne)</formula1>
    </dataValidation>
    <dataValidation type="list" allowBlank="1" showInputMessage="1" showErrorMessage="1" sqref="C31:F31" xr:uid="{6515E9BD-3E8E-4416-8CC5-112E7F18864F}">
      <formula1>Sonnenschutz_Art</formula1>
    </dataValidation>
    <dataValidation type="decimal" allowBlank="1" showInputMessage="1" showErrorMessage="1" sqref="C22:F22" xr:uid="{19611AAC-D078-4AC7-BA66-4B6BA8CFFA55}">
      <formula1>0</formula1>
      <formula2>9999</formula2>
    </dataValidation>
    <dataValidation type="decimal" allowBlank="1" showInputMessage="1" showErrorMessage="1" sqref="C21:F21" xr:uid="{337692DE-53D6-4754-9FAC-C06E5DE67337}">
      <formula1>0</formula1>
      <formula2>365</formula2>
    </dataValidation>
    <dataValidation type="decimal" allowBlank="1" showInputMessage="1" showErrorMessage="1" sqref="C20:F20" xr:uid="{78DCA4DA-EB8D-415E-8CA8-9CBC94BCF403}">
      <formula1>0</formula1>
      <formula2>13</formula2>
    </dataValidation>
    <dataValidation type="decimal" allowBlank="1" showInputMessage="1" showErrorMessage="1" sqref="C19:F19" xr:uid="{52E48866-A21F-4DE1-8BEE-1B7E09CCFAFC}">
      <formula1>0</formula1>
      <formula2>11</formula2>
    </dataValidation>
    <dataValidation type="list" allowBlank="1" showInputMessage="1" showErrorMessage="1" sqref="C18:F18" xr:uid="{312672D1-8633-4C62-8CA7-230BC7306DC6}">
      <formula1>"0.05,0.75"</formula1>
    </dataValidation>
    <dataValidation type="decimal" allowBlank="1" showInputMessage="1" showErrorMessage="1" sqref="C17:F17" xr:uid="{C4CE52DF-5EED-42D0-B662-DC7B8473B76A}">
      <formula1>0</formula1>
      <formula2>30</formula2>
    </dataValidation>
    <dataValidation type="decimal" allowBlank="1" showInputMessage="1" showErrorMessage="1" sqref="C15:F15" xr:uid="{147C334E-A3EB-4340-8A68-CFB8803770EC}">
      <formula1>0</formula1>
      <formula2>999</formula2>
    </dataValidation>
    <dataValidation type="list" allowBlank="1" showInputMessage="1" showErrorMessage="1" sqref="C9:F9" xr:uid="{683493E5-0B33-4E28-B3B6-F1DED83AE074}">
      <formula1>RoomTypes</formula1>
    </dataValidation>
    <dataValidation type="list" allowBlank="1" showInputMessage="1" showErrorMessage="1" sqref="C24:F24" xr:uid="{8D0152CF-FD03-40B7-9AD7-430412C9A6FB}">
      <formula1>k_Pr</formula1>
    </dataValidation>
    <dataValidation type="decimal" allowBlank="1" showInputMessage="1" showErrorMessage="1" sqref="C16:F16 C8:F8" xr:uid="{2ED3DDDF-87B8-458B-8193-F8B45893FA50}">
      <formula1>0</formula1>
      <formula2>1000000</formula2>
    </dataValidation>
    <dataValidation type="textLength" allowBlank="1" showInputMessage="1" showErrorMessage="1" sqref="C6:F7" xr:uid="{10F48572-415C-4BFC-BF39-56E10C5EB7A2}">
      <formula1>0</formula1>
      <formula2>250</formula2>
    </dataValidation>
    <dataValidation type="list" allowBlank="1" showInputMessage="1" showErrorMessage="1" sqref="B80:B84" xr:uid="{075478BB-7DD1-4448-8AB9-CB7A153F81F5}">
      <formula1>LeuchtenListe</formula1>
    </dataValidation>
    <dataValidation type="decimal" operator="greaterThanOrEqual" allowBlank="1" showInputMessage="1" showErrorMessage="1" sqref="E80:E84" xr:uid="{ACDB5E23-974D-4220-846B-D5320C5F80CB}">
      <formula1>0</formula1>
    </dataValidation>
    <dataValidation type="whole" allowBlank="1" showInputMessage="1" showErrorMessage="1" sqref="D80:D84" xr:uid="{1AA15828-F3E1-40DF-86FC-F96C84BD4C78}">
      <formula1>0</formula1>
      <formula2>1000000</formula2>
    </dataValidation>
    <dataValidation type="list" allowBlank="1" showInputMessage="1" showErrorMessage="1" sqref="C32:F32" xr:uid="{C255D245-AD8E-439B-BADF-53F2C0AC0343}">
      <formula1>IF($I$31&lt;=5, Sonnenschutz_Regelung_Mit, Sonnenschutz_Regelung_Ohne)</formula1>
    </dataValidation>
  </dataValidations>
  <pageMargins left="0.7" right="0.7" top="0.75" bottom="0.75" header="0.3" footer="0.3"/>
  <legacyDrawing r:id="rId1"/>
  <extLst>
    <ext xmlns:x14="http://schemas.microsoft.com/office/spreadsheetml/2009/9/main" uri="{CCE6A557-97BC-4b89-ADB6-D9C93CAAB3DF}">
      <x14:dataValidations xmlns:xm="http://schemas.microsoft.com/office/excel/2006/main" count="5">
        <x14:dataValidation type="list" allowBlank="1" showInputMessage="1" showErrorMessage="1" xr:uid="{AC87FDAC-23F3-4994-AB2F-572A74003E75}">
          <x14:formula1>
            <xm:f>Dropdowns!$A$209:$A$215</xm:f>
          </x14:formula1>
          <xm:sqref>C12:F12</xm:sqref>
        </x14:dataValidation>
        <x14:dataValidation type="list" allowBlank="1" showInputMessage="1" showErrorMessage="1" xr:uid="{224578F4-0B9A-4F8E-BB92-6FAEE58E653D}">
          <x14:formula1>
            <xm:f>Dropdowns!$A$60:$A$62</xm:f>
          </x14:formula1>
          <xm:sqref>C27:F33 C23:F24</xm:sqref>
        </x14:dataValidation>
        <x14:dataValidation type="list" allowBlank="1" showInputMessage="1" showErrorMessage="1" xr:uid="{E689C4B7-16EE-4537-8666-1E1589A5194B}">
          <x14:formula1>
            <xm:f>Dropdowns!$A$92:$A$93</xm:f>
          </x14:formula1>
          <xm:sqref>C11:F11</xm:sqref>
        </x14:dataValidation>
        <x14:dataValidation type="list" allowBlank="1" showInputMessage="1" showErrorMessage="1" xr:uid="{DFA1F866-C85D-4B1C-B316-5CF44932C37B}">
          <x14:formula1>
            <xm:f>Dropdowns!$A$28:$A$38</xm:f>
          </x14:formula1>
          <xm:sqref>C28:F28</xm:sqref>
        </x14:dataValidation>
        <x14:dataValidation type="list" allowBlank="1" showInputMessage="1" showErrorMessage="1" xr:uid="{A72E3A6D-E93B-45AA-A998-C30219650D44}">
          <x14:formula1>
            <xm:f>Dropdowns!$A$42:$A$47</xm:f>
          </x14:formula1>
          <xm:sqref>C31:F31</xm:sqref>
        </x14:dataValidation>
      </x14:dataValidation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D8A50C-8F32-4E54-ABC0-A1D6855D8B24}">
  <dimension ref="A1:X105"/>
  <sheetViews>
    <sheetView workbookViewId="0">
      <selection activeCell="C6" sqref="C6:F6"/>
    </sheetView>
  </sheetViews>
  <sheetFormatPr baseColWidth="10" defaultColWidth="0" defaultRowHeight="0" customHeight="1" zeroHeight="1"/>
  <cols>
    <col min="1" max="1" width="3.33203125" style="356" customWidth="1"/>
    <col min="2" max="2" width="30.77734375" style="90" customWidth="1"/>
    <col min="3" max="6" width="10.77734375" style="97" customWidth="1"/>
    <col min="7" max="7" width="10.77734375" style="97" hidden="1" customWidth="1"/>
    <col min="8" max="8" width="3.33203125" style="97" customWidth="1"/>
    <col min="9" max="10" width="5.6640625" style="81" hidden="1" customWidth="1"/>
    <col min="11" max="11" width="5.6640625" style="96" hidden="1" customWidth="1"/>
    <col min="12" max="16" width="10.77734375" style="96" hidden="1" customWidth="1"/>
    <col min="17" max="17" width="2.77734375" style="96" hidden="1" customWidth="1"/>
    <col min="18" max="24" width="5.6640625" style="96" hidden="1" customWidth="1"/>
    <col min="25" max="16384" width="11.5546875" style="97" hidden="1"/>
  </cols>
  <sheetData>
    <row r="1" spans="1:24" s="90" customFormat="1" ht="16.5" customHeight="1">
      <c r="A1" s="350"/>
      <c r="B1" s="86"/>
      <c r="C1" s="86"/>
      <c r="D1" s="86"/>
      <c r="E1" s="86"/>
      <c r="F1" s="86"/>
      <c r="G1" s="95"/>
      <c r="H1" s="86"/>
      <c r="I1" s="88" t="s">
        <v>5296</v>
      </c>
      <c r="J1" s="88" t="s">
        <v>5293</v>
      </c>
      <c r="K1" s="89" t="s">
        <v>159</v>
      </c>
      <c r="L1" s="403" t="s">
        <v>5294</v>
      </c>
      <c r="M1" s="89"/>
      <c r="N1" s="89"/>
      <c r="O1" s="89"/>
      <c r="P1" s="89"/>
      <c r="Q1" s="89"/>
      <c r="R1" s="89"/>
      <c r="S1" s="89"/>
      <c r="T1" s="89"/>
      <c r="U1" s="89"/>
      <c r="V1" s="89"/>
      <c r="W1" s="89"/>
      <c r="X1" s="89"/>
    </row>
    <row r="2" spans="1:24" s="90" customFormat="1" ht="24.95" customHeight="1">
      <c r="A2" s="350"/>
      <c r="B2" s="86"/>
      <c r="C2" s="86"/>
      <c r="D2" s="86"/>
      <c r="E2" s="86"/>
      <c r="F2" s="86"/>
      <c r="G2" s="95"/>
      <c r="H2" s="86"/>
      <c r="I2" s="88"/>
      <c r="J2" s="88"/>
      <c r="K2" s="89">
        <f>A!$J$2</f>
        <v>1</v>
      </c>
      <c r="L2" s="403"/>
      <c r="M2" s="89"/>
      <c r="N2" s="89"/>
      <c r="O2" s="89"/>
      <c r="P2" s="89"/>
      <c r="Q2" s="89"/>
      <c r="R2" s="89"/>
      <c r="S2" s="89"/>
      <c r="T2" s="89"/>
      <c r="U2" s="89"/>
      <c r="V2" s="89"/>
      <c r="W2" s="89"/>
      <c r="X2" s="89"/>
    </row>
    <row r="3" spans="1:24" s="90" customFormat="1" ht="24.95" customHeight="1" thickBot="1">
      <c r="A3" s="350"/>
      <c r="B3" s="374" t="str" cm="1">
        <f t="array" ref="B3">INDEX(Textes!$B:$D, K3, $K$2)&amp;": "&amp;C6</f>
        <v xml:space="preserve">Raumdatenblatt: </v>
      </c>
      <c r="C3" s="358"/>
      <c r="D3" s="358"/>
      <c r="E3" s="358"/>
      <c r="F3" s="358"/>
      <c r="G3" s="95"/>
      <c r="H3" s="86"/>
      <c r="I3" s="82"/>
      <c r="J3" s="82"/>
      <c r="K3" s="91">
        <v>70</v>
      </c>
      <c r="L3" s="404"/>
      <c r="M3" s="92"/>
      <c r="N3" s="92"/>
      <c r="O3" s="92"/>
      <c r="P3" s="92"/>
      <c r="Q3" s="92"/>
      <c r="R3" s="92"/>
      <c r="S3" s="92"/>
      <c r="T3" s="92"/>
      <c r="U3" s="92"/>
      <c r="V3" s="92"/>
      <c r="W3" s="92"/>
      <c r="X3" s="92"/>
    </row>
    <row r="4" spans="1:24" s="90" customFormat="1" ht="24.95" customHeight="1">
      <c r="A4" s="350"/>
      <c r="B4" s="522" t="str" cm="1">
        <f t="array" ref="B4">IF(J9, INDEX(Textes!$B:$D, K4, $K$2), "")</f>
        <v/>
      </c>
      <c r="C4" s="522"/>
      <c r="D4" s="522"/>
      <c r="E4" s="522"/>
      <c r="F4" s="522"/>
      <c r="G4" s="95"/>
      <c r="H4" s="86"/>
      <c r="I4" s="93"/>
      <c r="J4" s="93"/>
      <c r="K4" s="91">
        <v>132</v>
      </c>
      <c r="L4" s="404"/>
      <c r="M4" s="92"/>
      <c r="N4" s="92"/>
      <c r="O4" s="92"/>
      <c r="P4" s="96"/>
      <c r="Q4" s="91"/>
      <c r="R4" s="91"/>
      <c r="S4" s="91"/>
      <c r="T4" s="91"/>
      <c r="U4" s="91"/>
      <c r="V4" s="91"/>
      <c r="W4" s="91"/>
      <c r="X4" s="91"/>
    </row>
    <row r="5" spans="1:24" s="90" customFormat="1" ht="21.2" customHeight="1">
      <c r="A5" s="350"/>
      <c r="B5" s="94" t="str" cm="1">
        <f t="array" ref="B5">INDEX(Textes!$B:$D, K5, $K$2)</f>
        <v>Raum oder Raumgruppe</v>
      </c>
      <c r="C5" s="86"/>
      <c r="D5" s="86"/>
      <c r="E5" s="86"/>
      <c r="F5" s="86"/>
      <c r="G5" s="95"/>
      <c r="H5" s="86"/>
      <c r="I5" s="82"/>
      <c r="J5" s="82"/>
      <c r="K5" s="91">
        <v>71</v>
      </c>
      <c r="L5" s="405"/>
      <c r="M5" s="91"/>
      <c r="N5" s="91"/>
      <c r="O5" s="91"/>
      <c r="P5" s="96"/>
      <c r="Q5" s="91"/>
      <c r="R5" s="91"/>
      <c r="S5" s="91"/>
      <c r="T5" s="91"/>
      <c r="U5" s="91"/>
      <c r="V5" s="91"/>
      <c r="W5" s="91"/>
      <c r="X5" s="91"/>
    </row>
    <row r="6" spans="1:24" ht="15" customHeight="1">
      <c r="A6" s="351"/>
      <c r="B6" s="80" t="str" cm="1">
        <f t="array" ref="B6">INDEX(Textes!$B:$D, K6, $K$2)</f>
        <v>Name</v>
      </c>
      <c r="C6" s="523"/>
      <c r="D6" s="523"/>
      <c r="E6" s="523"/>
      <c r="F6" s="524"/>
      <c r="G6" s="95"/>
      <c r="H6" s="95"/>
      <c r="K6" s="96">
        <v>72</v>
      </c>
      <c r="L6" s="406"/>
      <c r="Q6" s="91"/>
      <c r="R6" s="91"/>
      <c r="S6" s="91"/>
      <c r="T6" s="91"/>
      <c r="U6" s="91"/>
      <c r="V6" s="91"/>
      <c r="W6" s="91"/>
      <c r="X6" s="91"/>
    </row>
    <row r="7" spans="1:24" ht="15" customHeight="1">
      <c r="A7" s="351"/>
      <c r="B7" s="80" t="str" cm="1">
        <f t="array" ref="B7">INDEX(Textes!$B:$D, K7, $K$2)</f>
        <v>Beschreibung</v>
      </c>
      <c r="C7" s="525"/>
      <c r="D7" s="525"/>
      <c r="E7" s="525"/>
      <c r="F7" s="526"/>
      <c r="G7" s="95"/>
      <c r="H7" s="95"/>
      <c r="K7" s="96">
        <v>73</v>
      </c>
      <c r="L7" s="407"/>
      <c r="M7" s="99"/>
      <c r="N7" s="99"/>
      <c r="O7" s="99"/>
      <c r="Q7" s="91"/>
      <c r="R7" s="91"/>
      <c r="S7" s="91"/>
      <c r="T7" s="91"/>
      <c r="U7" s="91"/>
      <c r="V7" s="91"/>
      <c r="W7" s="91"/>
      <c r="X7" s="91"/>
    </row>
    <row r="8" spans="1:24" ht="15" customHeight="1">
      <c r="A8" s="351"/>
      <c r="B8" s="80" t="str" cm="1">
        <f t="array" ref="B8">INDEX(Textes!$B:$D, K8, $K$2)</f>
        <v>Nettofläche m2</v>
      </c>
      <c r="C8" s="527"/>
      <c r="D8" s="527"/>
      <c r="E8" s="527"/>
      <c r="F8" s="528"/>
      <c r="G8" s="95"/>
      <c r="H8" s="95"/>
      <c r="K8" s="96">
        <v>74</v>
      </c>
      <c r="L8" s="407"/>
      <c r="M8" s="99"/>
      <c r="N8" s="99"/>
      <c r="O8" s="99"/>
      <c r="Q8" s="91"/>
      <c r="R8" s="91"/>
      <c r="S8" s="91"/>
      <c r="T8" s="91"/>
      <c r="U8" s="91"/>
      <c r="V8" s="91"/>
      <c r="W8" s="91"/>
      <c r="X8" s="91"/>
    </row>
    <row r="9" spans="1:24" ht="15" customHeight="1">
      <c r="A9" s="351"/>
      <c r="B9" s="80" t="str" cm="1">
        <f t="array" ref="B9">INDEX(Textes!$B:$D, K9, $K$2)</f>
        <v>Raumnutzung</v>
      </c>
      <c r="C9" s="518"/>
      <c r="D9" s="518"/>
      <c r="E9" s="518"/>
      <c r="F9" s="519"/>
      <c r="G9" s="95"/>
      <c r="H9" s="95"/>
      <c r="I9" s="370">
        <f>IF(ISBLANK(C9), 1, MATCH(C9, Dropdowns!A97:$A$150, 0))</f>
        <v>1</v>
      </c>
      <c r="J9" s="376" t="b">
        <f>(C9=Dropdowns!A150)</f>
        <v>0</v>
      </c>
      <c r="K9" s="96">
        <v>75</v>
      </c>
      <c r="L9" s="408" t="s">
        <v>5291</v>
      </c>
      <c r="M9" s="99"/>
      <c r="N9" s="99"/>
      <c r="O9" s="99"/>
      <c r="Q9" s="91"/>
      <c r="R9" s="91"/>
      <c r="S9" s="91"/>
      <c r="T9" s="91"/>
      <c r="U9" s="91"/>
      <c r="V9" s="91"/>
      <c r="W9" s="91"/>
      <c r="X9" s="91"/>
    </row>
    <row r="10" spans="1:24" ht="30" customHeight="1">
      <c r="A10" s="351"/>
      <c r="B10" s="347" t="str" cm="1">
        <f t="array" ref="B10">INDEX(Textes!$B:$D, K10, $K$2)</f>
        <v>Begründung der Spezialnutzung</v>
      </c>
      <c r="C10" s="529"/>
      <c r="D10" s="529"/>
      <c r="E10" s="529"/>
      <c r="F10" s="530"/>
      <c r="G10" s="95"/>
      <c r="H10" s="95"/>
      <c r="I10" s="82"/>
      <c r="J10" s="376"/>
      <c r="K10" s="91">
        <v>105</v>
      </c>
      <c r="L10" s="407"/>
      <c r="M10" s="99"/>
      <c r="N10" s="99"/>
      <c r="O10" s="99"/>
      <c r="Q10" s="91"/>
      <c r="R10" s="91"/>
      <c r="S10" s="91"/>
      <c r="T10" s="91"/>
      <c r="U10" s="91"/>
      <c r="V10" s="91"/>
      <c r="W10" s="91"/>
      <c r="X10" s="91"/>
    </row>
    <row r="11" spans="1:24" ht="15" customHeight="1">
      <c r="A11" s="351"/>
      <c r="B11" s="80" t="str" cm="1">
        <f t="array" ref="B11">INDEX(Textes!$B:$D, K11, $K$2)</f>
        <v>Sehbedingung</v>
      </c>
      <c r="C11" s="518"/>
      <c r="D11" s="518"/>
      <c r="E11" s="518"/>
      <c r="F11" s="519"/>
      <c r="G11" s="95"/>
      <c r="H11" s="95"/>
      <c r="I11" s="370" t="str">
        <f>IF(ISBLANK(C11), "-", MATCH(C11, Dropdowns!$A$92:$A$93, 0))</f>
        <v>-</v>
      </c>
      <c r="J11" s="376" t="b">
        <f>(I11=2)</f>
        <v>0</v>
      </c>
      <c r="K11" s="96">
        <v>76</v>
      </c>
      <c r="L11" s="408" t="s">
        <v>5292</v>
      </c>
      <c r="M11" s="99"/>
      <c r="N11" s="99"/>
      <c r="O11" s="99"/>
      <c r="Q11" s="91"/>
      <c r="R11" s="91"/>
      <c r="S11" s="91"/>
      <c r="T11" s="91"/>
      <c r="U11" s="91"/>
      <c r="V11" s="91"/>
      <c r="W11" s="91"/>
      <c r="X11" s="91"/>
    </row>
    <row r="12" spans="1:24" s="346" customFormat="1" ht="30" customHeight="1">
      <c r="A12" s="352"/>
      <c r="B12" s="347" t="str" cm="1">
        <f t="array" ref="B12">INDEX(Textes!$B:$D, K12, $K$2)</f>
        <v>Begründung für die besonderen Anforderungen</v>
      </c>
      <c r="C12" s="531"/>
      <c r="D12" s="531"/>
      <c r="E12" s="531"/>
      <c r="F12" s="532"/>
      <c r="G12" s="95"/>
      <c r="H12" s="343"/>
      <c r="I12" s="81"/>
      <c r="J12" s="81"/>
      <c r="K12" s="344">
        <v>117</v>
      </c>
      <c r="L12" s="409"/>
      <c r="M12" s="345"/>
      <c r="N12" s="345"/>
      <c r="O12" s="345"/>
      <c r="P12" s="96"/>
      <c r="Q12" s="91"/>
      <c r="R12" s="91"/>
      <c r="S12" s="91"/>
      <c r="T12" s="91"/>
      <c r="U12" s="91"/>
      <c r="V12" s="91"/>
      <c r="W12" s="91"/>
      <c r="X12" s="91"/>
    </row>
    <row r="13" spans="1:24" ht="16.5">
      <c r="A13" s="351"/>
      <c r="B13" s="86"/>
      <c r="C13" s="100"/>
      <c r="D13" s="95"/>
      <c r="E13" s="95"/>
      <c r="F13" s="95"/>
      <c r="G13" s="95"/>
      <c r="H13" s="95"/>
      <c r="L13" s="406"/>
      <c r="Q13" s="91"/>
      <c r="R13" s="91"/>
      <c r="S13" s="91"/>
      <c r="T13" s="91"/>
      <c r="U13" s="91"/>
      <c r="V13" s="91"/>
      <c r="W13" s="91"/>
      <c r="X13" s="91"/>
    </row>
    <row r="14" spans="1:24" s="90" customFormat="1" ht="21.2" customHeight="1">
      <c r="A14" s="353"/>
      <c r="B14" s="94" t="str" cm="1">
        <f t="array" ref="B14">INDEX(Textes!$B:$D, K14, $K$2)</f>
        <v>Nutzung</v>
      </c>
      <c r="C14" s="86"/>
      <c r="D14" s="86"/>
      <c r="E14" s="86"/>
      <c r="F14" s="86"/>
      <c r="G14" s="95"/>
      <c r="H14" s="86"/>
      <c r="I14" s="82"/>
      <c r="J14" s="82"/>
      <c r="K14" s="91">
        <v>77</v>
      </c>
      <c r="L14" s="405"/>
      <c r="M14" s="91"/>
      <c r="N14" s="91"/>
      <c r="O14" s="91"/>
      <c r="P14" s="96"/>
      <c r="Q14" s="91"/>
      <c r="R14" s="91"/>
      <c r="S14" s="91"/>
      <c r="T14" s="91"/>
      <c r="U14" s="91"/>
      <c r="V14" s="91"/>
      <c r="W14" s="91"/>
      <c r="X14" s="91"/>
    </row>
    <row r="15" spans="1:24" ht="15" customHeight="1">
      <c r="A15" s="351"/>
      <c r="B15" s="80" t="str" cm="1">
        <f t="array" ref="B15">INDEX(Textes!$B:$D, K15, $K$2)</f>
        <v>Raumlänge (m)</v>
      </c>
      <c r="C15" s="535"/>
      <c r="D15" s="535"/>
      <c r="E15" s="535"/>
      <c r="F15" s="536"/>
      <c r="G15" s="95"/>
      <c r="H15" s="95"/>
      <c r="K15" s="96">
        <v>108</v>
      </c>
      <c r="L15" s="407"/>
      <c r="M15" s="99"/>
      <c r="N15" s="99"/>
      <c r="O15" s="99"/>
      <c r="Q15" s="91"/>
      <c r="R15" s="91"/>
      <c r="S15" s="91"/>
      <c r="T15" s="91"/>
      <c r="U15" s="91"/>
      <c r="V15" s="91"/>
      <c r="W15" s="91"/>
      <c r="X15" s="91"/>
    </row>
    <row r="16" spans="1:24" ht="15" customHeight="1">
      <c r="A16" s="351"/>
      <c r="B16" s="80" t="str" cm="1">
        <f t="array" ref="B16">INDEX(Textes!$B:$D, K16, $K$2)</f>
        <v>Raumtiefe (m)</v>
      </c>
      <c r="C16" s="533">
        <f>IFERROR(C8/C15, 0)</f>
        <v>0</v>
      </c>
      <c r="D16" s="533"/>
      <c r="E16" s="533"/>
      <c r="F16" s="534"/>
      <c r="G16" s="95"/>
      <c r="H16" s="95"/>
      <c r="K16" s="96">
        <v>109</v>
      </c>
      <c r="L16" s="407"/>
      <c r="M16" s="99"/>
      <c r="N16" s="99"/>
      <c r="O16" s="99"/>
      <c r="Q16" s="91"/>
      <c r="R16" s="91"/>
      <c r="S16" s="91"/>
      <c r="T16" s="91"/>
      <c r="U16" s="91"/>
      <c r="V16" s="91"/>
      <c r="W16" s="91"/>
      <c r="X16" s="91"/>
    </row>
    <row r="17" spans="1:24" ht="15" customHeight="1">
      <c r="A17" s="351"/>
      <c r="B17" s="80" t="str" cm="1">
        <f t="array" ref="B17">INDEX(Textes!$B:$D, K17, $K$2)</f>
        <v>Raumhöhe (m)</v>
      </c>
      <c r="C17" s="535"/>
      <c r="D17" s="535"/>
      <c r="E17" s="535"/>
      <c r="F17" s="536"/>
      <c r="G17" s="95"/>
      <c r="H17" s="95"/>
      <c r="K17" s="96">
        <v>110</v>
      </c>
      <c r="L17" s="407"/>
      <c r="M17" s="99"/>
      <c r="N17" s="99"/>
      <c r="O17" s="99"/>
      <c r="Q17" s="91"/>
      <c r="R17" s="91"/>
      <c r="S17" s="91"/>
      <c r="T17" s="91"/>
      <c r="U17" s="91"/>
      <c r="V17" s="91"/>
      <c r="W17" s="91"/>
      <c r="X17" s="91"/>
    </row>
    <row r="18" spans="1:24" ht="15" customHeight="1">
      <c r="A18" s="351"/>
      <c r="B18" s="80" t="str" cm="1">
        <f t="array" ref="B18">INDEX(Textes!$B:$D, K18, $K$2)</f>
        <v>Bewertungsebene (m)</v>
      </c>
      <c r="C18" s="537"/>
      <c r="D18" s="537"/>
      <c r="E18" s="537"/>
      <c r="F18" s="538"/>
      <c r="G18" s="95"/>
      <c r="H18" s="95"/>
      <c r="K18" s="96">
        <v>111</v>
      </c>
      <c r="L18" s="407"/>
      <c r="M18" s="99"/>
      <c r="N18" s="99"/>
      <c r="O18" s="99"/>
      <c r="Q18" s="91"/>
      <c r="R18" s="91"/>
      <c r="S18" s="91"/>
      <c r="T18" s="91"/>
      <c r="U18" s="91"/>
      <c r="V18" s="91"/>
      <c r="W18" s="91"/>
      <c r="X18" s="91"/>
    </row>
    <row r="19" spans="1:24" ht="15" customHeight="1">
      <c r="A19" s="351"/>
      <c r="B19" s="80" t="str" cm="1">
        <f t="array" ref="B19">INDEX(Textes!$B:$D, K19, $K$2)</f>
        <v>Betriebsstunden am Tag (h/d)</v>
      </c>
      <c r="C19" s="523"/>
      <c r="D19" s="523"/>
      <c r="E19" s="523"/>
      <c r="F19" s="524"/>
      <c r="G19" s="95"/>
      <c r="H19" s="95"/>
      <c r="K19" s="96">
        <v>112</v>
      </c>
      <c r="L19" s="407"/>
      <c r="M19" s="99"/>
      <c r="N19" s="99"/>
      <c r="O19" s="99"/>
      <c r="Q19" s="91"/>
      <c r="R19" s="91"/>
      <c r="S19" s="91"/>
      <c r="T19" s="91"/>
      <c r="U19" s="91"/>
      <c r="V19" s="91"/>
      <c r="W19" s="91"/>
      <c r="X19" s="91"/>
    </row>
    <row r="20" spans="1:24" ht="15" customHeight="1">
      <c r="A20" s="351"/>
      <c r="B20" s="80" t="str" cm="1">
        <f t="array" ref="B20">INDEX(Textes!$B:$D, K20, $K$2)</f>
        <v>Betriebsstunden nachts (h/d)</v>
      </c>
      <c r="C20" s="523"/>
      <c r="D20" s="523"/>
      <c r="E20" s="523"/>
      <c r="F20" s="524"/>
      <c r="G20" s="95"/>
      <c r="H20" s="95"/>
      <c r="K20" s="96">
        <v>113</v>
      </c>
      <c r="L20" s="407"/>
      <c r="M20" s="99"/>
      <c r="N20" s="99"/>
      <c r="O20" s="99"/>
      <c r="Q20" s="91"/>
      <c r="R20" s="91"/>
      <c r="S20" s="91"/>
      <c r="T20" s="91"/>
      <c r="U20" s="91"/>
      <c r="V20" s="91"/>
      <c r="W20" s="91"/>
      <c r="X20" s="91"/>
    </row>
    <row r="21" spans="1:24" ht="15" customHeight="1">
      <c r="A21" s="351"/>
      <c r="B21" s="80" t="str" cm="1">
        <f t="array" ref="B21">INDEX(Textes!$B:$D, K21, $K$2)</f>
        <v>Tage pro Jahr (d/a)</v>
      </c>
      <c r="C21" s="523"/>
      <c r="D21" s="523"/>
      <c r="E21" s="523"/>
      <c r="F21" s="524"/>
      <c r="G21" s="95"/>
      <c r="H21" s="95"/>
      <c r="K21" s="96">
        <v>114</v>
      </c>
      <c r="L21" s="407"/>
      <c r="M21" s="99"/>
      <c r="N21" s="99"/>
      <c r="O21" s="99"/>
      <c r="Q21" s="91"/>
      <c r="R21" s="91"/>
      <c r="S21" s="91"/>
      <c r="T21" s="91"/>
      <c r="U21" s="91"/>
      <c r="V21" s="91"/>
      <c r="W21" s="91"/>
      <c r="X21" s="91"/>
    </row>
    <row r="22" spans="1:24" ht="15" customHeight="1">
      <c r="A22" s="351"/>
      <c r="B22" s="80" t="str" cm="1">
        <f t="array" ref="B22">INDEX(Textes!$B:$D, K22, $K$2)</f>
        <v>Beleuchtungsstärke (lx)</v>
      </c>
      <c r="C22" s="523"/>
      <c r="D22" s="523"/>
      <c r="E22" s="523"/>
      <c r="F22" s="524"/>
      <c r="G22" s="95"/>
      <c r="H22" s="95"/>
      <c r="K22" s="96">
        <v>116</v>
      </c>
      <c r="L22" s="407"/>
      <c r="M22" s="99"/>
      <c r="N22" s="99"/>
      <c r="O22" s="99"/>
      <c r="Q22" s="91"/>
      <c r="R22" s="91"/>
      <c r="S22" s="91"/>
      <c r="T22" s="91"/>
      <c r="U22" s="91"/>
      <c r="V22" s="91"/>
      <c r="W22" s="91"/>
      <c r="X22" s="91"/>
    </row>
    <row r="23" spans="1:24" ht="15" customHeight="1">
      <c r="A23" s="351"/>
      <c r="B23" s="80" t="str" cm="1">
        <f t="array" ref="B23">INDEX(Textes!$B:$D, K23, $K$2)</f>
        <v>Art der Nutzung</v>
      </c>
      <c r="C23" s="518"/>
      <c r="D23" s="518"/>
      <c r="E23" s="518"/>
      <c r="F23" s="519"/>
      <c r="G23" s="95"/>
      <c r="H23" s="95"/>
      <c r="I23" s="370">
        <f>IFERROR(MATCH(C23, Dropdowns!$A$60:$A$62, 0), 1)</f>
        <v>1</v>
      </c>
      <c r="K23" s="96">
        <v>115</v>
      </c>
      <c r="L23" s="407"/>
      <c r="M23" s="99"/>
      <c r="N23" s="99"/>
      <c r="O23" s="99"/>
      <c r="Q23" s="91"/>
      <c r="R23" s="91"/>
      <c r="S23" s="91"/>
      <c r="T23" s="91"/>
      <c r="U23" s="91"/>
      <c r="V23" s="91"/>
      <c r="W23" s="91"/>
      <c r="X23" s="91"/>
    </row>
    <row r="24" spans="1:24" ht="15" customHeight="1">
      <c r="A24" s="351"/>
      <c r="B24" s="367" t="str" cm="1">
        <f t="array" ref="B24">INDEX(Textes!$B:$D, K24, $K$2)</f>
        <v>Regelung Präsenz</v>
      </c>
      <c r="C24" s="518"/>
      <c r="D24" s="518"/>
      <c r="E24" s="518"/>
      <c r="F24" s="519"/>
      <c r="G24" s="95"/>
      <c r="I24" s="370">
        <f>IFERROR(MATCH(C24, IF($B$36=2017, Dropdowns!$A$67:$A$76, Dropdowns!$A$79:$A$87), 0), 1)</f>
        <v>1</v>
      </c>
      <c r="K24" s="96">
        <v>78</v>
      </c>
      <c r="L24" s="406"/>
      <c r="Q24" s="91"/>
      <c r="R24" s="91"/>
      <c r="S24" s="91"/>
      <c r="T24" s="91"/>
      <c r="U24" s="91"/>
      <c r="V24" s="91"/>
      <c r="W24" s="91"/>
      <c r="X24" s="91"/>
    </row>
    <row r="25" spans="1:24" ht="16.5">
      <c r="A25" s="351"/>
      <c r="B25" s="86"/>
      <c r="C25" s="100"/>
      <c r="D25" s="95"/>
      <c r="E25" s="95"/>
      <c r="F25" s="95"/>
      <c r="G25" s="95"/>
      <c r="H25" s="95"/>
      <c r="L25" s="406"/>
      <c r="Q25" s="91"/>
      <c r="R25" s="91"/>
      <c r="S25" s="91"/>
      <c r="T25" s="91"/>
      <c r="U25" s="91"/>
      <c r="V25" s="91"/>
      <c r="W25" s="91"/>
      <c r="X25" s="91"/>
    </row>
    <row r="26" spans="1:24" s="90" customFormat="1" ht="21.2" customHeight="1">
      <c r="A26" s="350"/>
      <c r="B26" s="94" t="str" cm="1">
        <f t="array" ref="B26">INDEX(Textes!$B:$D, K26, $K$2)</f>
        <v>Tageslicht</v>
      </c>
      <c r="C26" s="86"/>
      <c r="D26" s="86"/>
      <c r="E26" s="86"/>
      <c r="F26" s="86"/>
      <c r="G26" s="95"/>
      <c r="H26" s="86"/>
      <c r="I26" s="82"/>
      <c r="J26" s="81"/>
      <c r="K26" s="91">
        <v>79</v>
      </c>
      <c r="L26" s="410"/>
      <c r="M26" s="106"/>
      <c r="N26" s="106"/>
      <c r="O26" s="106"/>
      <c r="P26" s="96"/>
      <c r="Q26" s="91"/>
      <c r="R26" s="91"/>
      <c r="S26" s="91"/>
      <c r="T26" s="91"/>
      <c r="U26" s="91"/>
      <c r="V26" s="91"/>
      <c r="W26" s="91"/>
      <c r="X26" s="91"/>
    </row>
    <row r="27" spans="1:24" ht="15" customHeight="1">
      <c r="A27" s="351"/>
      <c r="B27" s="80" t="str" cm="1">
        <f t="array" ref="B27">INDEX(Textes!$B:$D, K27, $K$2)</f>
        <v>Tageslichtnutzung</v>
      </c>
      <c r="C27" s="518"/>
      <c r="D27" s="518"/>
      <c r="E27" s="518"/>
      <c r="F27" s="519"/>
      <c r="G27" s="95"/>
      <c r="H27" s="95"/>
      <c r="J27" s="376" t="b">
        <f>(C27=Dropdowns!$A$196)</f>
        <v>0</v>
      </c>
      <c r="K27" s="96">
        <v>107</v>
      </c>
      <c r="L27" s="408" t="s">
        <v>5295</v>
      </c>
      <c r="Q27" s="91"/>
      <c r="R27" s="91"/>
      <c r="S27" s="91"/>
      <c r="T27" s="91"/>
      <c r="U27" s="91"/>
      <c r="V27" s="91"/>
      <c r="W27" s="91"/>
      <c r="X27" s="91"/>
    </row>
    <row r="28" spans="1:24" ht="15" customHeight="1">
      <c r="A28" s="351"/>
      <c r="B28" s="80" t="str" cm="1">
        <f t="array" ref="B28">INDEX(Textes!$B:$D, K28, $K$2)</f>
        <v>Glasanteil</v>
      </c>
      <c r="C28" s="520"/>
      <c r="D28" s="520"/>
      <c r="E28" s="520"/>
      <c r="F28" s="521"/>
      <c r="G28" s="95"/>
      <c r="H28" s="95"/>
      <c r="J28" s="377"/>
      <c r="K28" s="96">
        <v>80</v>
      </c>
      <c r="L28" s="406"/>
      <c r="Q28" s="91"/>
      <c r="R28" s="91"/>
      <c r="S28" s="91"/>
      <c r="T28" s="91"/>
      <c r="U28" s="91"/>
      <c r="V28" s="91"/>
      <c r="W28" s="91"/>
      <c r="X28" s="91"/>
    </row>
    <row r="29" spans="1:24" ht="15" customHeight="1">
      <c r="A29" s="351"/>
      <c r="B29" s="80" t="str" cm="1">
        <f t="array" ref="B29">INDEX(Textes!$B:$D, K29, $K$2)</f>
        <v>Raumhelligkeit</v>
      </c>
      <c r="C29" s="518"/>
      <c r="D29" s="518"/>
      <c r="E29" s="518"/>
      <c r="F29" s="519"/>
      <c r="G29" s="95"/>
      <c r="H29" s="95"/>
      <c r="I29" s="370">
        <f>IFERROR(MATCH(C29, Dropdowns!$A$16:$A$18, 0), 1)</f>
        <v>1</v>
      </c>
      <c r="K29" s="91">
        <v>81</v>
      </c>
      <c r="L29" s="411"/>
      <c r="M29" s="107"/>
      <c r="N29" s="107"/>
      <c r="O29" s="107"/>
      <c r="Q29" s="91"/>
      <c r="R29" s="91"/>
      <c r="S29" s="91"/>
      <c r="T29" s="91"/>
      <c r="U29" s="91"/>
      <c r="V29" s="91"/>
      <c r="W29" s="91"/>
      <c r="X29" s="91"/>
    </row>
    <row r="30" spans="1:24" ht="15" customHeight="1">
      <c r="A30" s="351"/>
      <c r="B30" s="80" t="str" cm="1">
        <f t="array" ref="B30">INDEX(Textes!$B:$D, K30, $K$2)</f>
        <v>Verschattung Umgebung</v>
      </c>
      <c r="C30" s="518"/>
      <c r="D30" s="518"/>
      <c r="E30" s="518"/>
      <c r="F30" s="519"/>
      <c r="G30" s="95"/>
      <c r="H30" s="95"/>
      <c r="I30" s="370">
        <f>IFERROR(MATCH(C30, Dropdowns!$A$22:$A$24, 0), 1)</f>
        <v>1</v>
      </c>
      <c r="K30" s="96">
        <v>82</v>
      </c>
      <c r="L30" s="411"/>
      <c r="M30" s="107"/>
      <c r="N30" s="107"/>
      <c r="O30" s="107"/>
      <c r="Q30" s="91"/>
      <c r="R30" s="91"/>
      <c r="S30" s="91"/>
      <c r="T30" s="91"/>
      <c r="U30" s="91"/>
      <c r="V30" s="91"/>
      <c r="W30" s="91"/>
      <c r="X30" s="91"/>
    </row>
    <row r="31" spans="1:24" ht="15" customHeight="1">
      <c r="A31" s="351"/>
      <c r="B31" s="80" t="str" cm="1">
        <f t="array" ref="B31">INDEX(Textes!$B:$D, K31, $K$2)</f>
        <v>Sonnenschutz Art</v>
      </c>
      <c r="C31" s="518"/>
      <c r="D31" s="518"/>
      <c r="E31" s="518"/>
      <c r="F31" s="519"/>
      <c r="G31" s="95"/>
      <c r="H31" s="95"/>
      <c r="I31" s="370">
        <f>IFERROR(MATCH(C31, Dropdowns!$A$42:$A$47, 0), 1)</f>
        <v>1</v>
      </c>
      <c r="K31" s="91">
        <v>83</v>
      </c>
      <c r="L31" s="406"/>
      <c r="Q31" s="91"/>
      <c r="R31" s="91"/>
      <c r="S31" s="91"/>
      <c r="T31" s="91"/>
      <c r="U31" s="91"/>
      <c r="V31" s="91"/>
      <c r="W31" s="91"/>
      <c r="X31" s="91"/>
    </row>
    <row r="32" spans="1:24" ht="15" customHeight="1">
      <c r="A32" s="351"/>
      <c r="B32" s="80" t="str" cm="1">
        <f t="array" ref="B32">INDEX(Textes!$B:$D, K32, $K$2)</f>
        <v>Sonnenschutz Regelung</v>
      </c>
      <c r="C32" s="518"/>
      <c r="D32" s="518"/>
      <c r="E32" s="518"/>
      <c r="F32" s="519"/>
      <c r="G32" s="95"/>
      <c r="H32" s="95"/>
      <c r="I32" s="370">
        <f>IFERROR(MATCH(C32, Dropdowns!$A$51:$A$56, 0), 1)</f>
        <v>1</v>
      </c>
      <c r="K32" s="96">
        <v>84</v>
      </c>
      <c r="L32" s="406"/>
      <c r="Q32" s="91"/>
      <c r="R32" s="91"/>
      <c r="S32" s="91"/>
      <c r="T32" s="91"/>
      <c r="U32" s="91"/>
      <c r="V32" s="91"/>
      <c r="W32" s="91"/>
      <c r="X32" s="91"/>
    </row>
    <row r="33" spans="1:24" ht="15" customHeight="1">
      <c r="A33" s="351"/>
      <c r="B33" s="80" t="str" cm="1">
        <f t="array" ref="B33">INDEX(Textes!$B:$D, K33, $K$2)</f>
        <v>Regelung Tageslicht</v>
      </c>
      <c r="C33" s="518"/>
      <c r="D33" s="518"/>
      <c r="E33" s="518"/>
      <c r="F33" s="519"/>
      <c r="G33" s="95"/>
      <c r="H33" s="95"/>
      <c r="I33" s="370">
        <f>IFERROR(MATCH(C33, Dropdowns!$A$8:$A$12, 0), 1)</f>
        <v>1</v>
      </c>
      <c r="K33" s="91">
        <v>85</v>
      </c>
      <c r="L33" s="406"/>
      <c r="Q33" s="91"/>
      <c r="R33" s="91"/>
      <c r="S33" s="91"/>
      <c r="T33" s="91"/>
      <c r="U33" s="91"/>
      <c r="V33" s="91"/>
      <c r="W33" s="91"/>
      <c r="X33" s="91"/>
    </row>
    <row r="34" spans="1:24" ht="16.5">
      <c r="A34" s="351"/>
      <c r="B34" s="86"/>
      <c r="C34" s="95"/>
      <c r="D34" s="95"/>
      <c r="E34" s="95"/>
      <c r="F34" s="95"/>
      <c r="G34" s="95"/>
      <c r="H34" s="95"/>
      <c r="L34" s="406"/>
      <c r="M34" s="108"/>
      <c r="N34" s="108"/>
      <c r="O34" s="108"/>
      <c r="Q34" s="91"/>
      <c r="R34" s="91"/>
      <c r="S34" s="91"/>
      <c r="T34" s="91"/>
      <c r="U34" s="91"/>
      <c r="V34" s="91"/>
      <c r="W34" s="91"/>
      <c r="X34" s="91"/>
    </row>
    <row r="35" spans="1:24" s="90" customFormat="1" ht="21.2" hidden="1" customHeight="1">
      <c r="A35" s="354"/>
      <c r="B35" s="102"/>
      <c r="C35" s="103"/>
      <c r="D35" s="103"/>
      <c r="E35" s="103"/>
      <c r="F35" s="103"/>
      <c r="G35" s="103"/>
      <c r="H35" s="101"/>
      <c r="I35" s="416"/>
      <c r="J35" s="414"/>
      <c r="K35" s="108"/>
      <c r="L35" s="406"/>
      <c r="M35" s="108"/>
      <c r="N35" s="108"/>
      <c r="O35" s="108"/>
      <c r="P35" s="96"/>
      <c r="Q35" s="91"/>
      <c r="R35" s="91"/>
      <c r="S35" s="91"/>
      <c r="T35" s="91"/>
      <c r="U35" s="91"/>
      <c r="V35" s="91"/>
      <c r="W35" s="91"/>
      <c r="X35" s="91"/>
    </row>
    <row r="36" spans="1:24" s="90" customFormat="1" ht="21.2" hidden="1" customHeight="1">
      <c r="A36" s="354"/>
      <c r="B36" s="174">
        <f>A!$H$5</f>
        <v>2023</v>
      </c>
      <c r="C36" s="103" t="s">
        <v>130</v>
      </c>
      <c r="D36" s="103" t="s">
        <v>131</v>
      </c>
      <c r="E36" s="103" t="s">
        <v>132</v>
      </c>
      <c r="F36" s="103" t="s">
        <v>5297</v>
      </c>
      <c r="G36" s="103" t="s">
        <v>5312</v>
      </c>
      <c r="H36" s="101"/>
      <c r="I36" s="413"/>
      <c r="J36" s="429" t="b">
        <f>A!N10</f>
        <v>0</v>
      </c>
      <c r="K36" s="108"/>
      <c r="L36" s="408" t="s">
        <v>5311</v>
      </c>
      <c r="M36" s="104"/>
      <c r="N36" s="104"/>
      <c r="O36" s="104"/>
      <c r="P36" s="96"/>
      <c r="Q36" s="91"/>
      <c r="R36" s="91"/>
      <c r="S36" s="91"/>
      <c r="T36" s="91"/>
      <c r="U36" s="91"/>
      <c r="V36" s="91"/>
      <c r="W36" s="91"/>
      <c r="X36" s="91"/>
    </row>
    <row r="37" spans="1:24" ht="15" hidden="1" customHeight="1">
      <c r="A37" s="354"/>
      <c r="B37" s="385" t="s">
        <v>179</v>
      </c>
      <c r="C37" s="384" cm="1">
        <f t="array" ref="C37">IF($J$9, $C15, INDEX(DB_SIA, $I$9, $I37))</f>
        <v>3.5</v>
      </c>
      <c r="D37" s="384" cm="1">
        <f t="array" ref="D37">IF($J$9, $C15, INDEX(DB_SIA, $I$9, $I37))</f>
        <v>3.5</v>
      </c>
      <c r="E37" s="384" cm="1">
        <f t="array" ref="E37">IF($J$9, $C15, INDEX(DB_SIA, $I$9, $I37))</f>
        <v>3.5</v>
      </c>
      <c r="F37" s="384" cm="1">
        <f t="array" ref="F37">IF($J$9, $C15, INDEX(DB_SIA, $I$9, $I37))</f>
        <v>3.5</v>
      </c>
      <c r="G37" s="384" cm="1">
        <f t="array" ref="G37">IF($J$9, $C15, INDEX(DB_SIA, $I$9, $I37))</f>
        <v>3.5</v>
      </c>
      <c r="H37" s="101"/>
      <c r="I37" s="421">
        <v>2</v>
      </c>
      <c r="J37" s="414"/>
      <c r="K37" s="108"/>
      <c r="L37" s="406"/>
      <c r="M37" s="389" t="s">
        <v>5302</v>
      </c>
      <c r="Q37" s="91"/>
      <c r="R37" s="91"/>
      <c r="S37" s="91"/>
      <c r="T37" s="91"/>
      <c r="U37" s="91"/>
      <c r="V37" s="91"/>
      <c r="W37" s="91"/>
      <c r="X37" s="91"/>
    </row>
    <row r="38" spans="1:24" ht="15" hidden="1" customHeight="1">
      <c r="A38" s="354"/>
      <c r="B38" s="385" t="s">
        <v>180</v>
      </c>
      <c r="C38" s="384" cm="1">
        <f t="array" ref="C38">IF($J$9, $C16, INDEX(DB_SIA, $I$9, $I38))</f>
        <v>4</v>
      </c>
      <c r="D38" s="384" cm="1">
        <f t="array" ref="D38">IF($J$9, $C16, INDEX(DB_SIA, $I$9, $I38))</f>
        <v>4</v>
      </c>
      <c r="E38" s="384" cm="1">
        <f t="array" ref="E38">IF($J$9, $C16, INDEX(DB_SIA, $I$9, $I38))</f>
        <v>4</v>
      </c>
      <c r="F38" s="384" cm="1">
        <f t="array" ref="F38">IF($J$9, $C16, INDEX(DB_SIA, $I$9, $I38))</f>
        <v>4</v>
      </c>
      <c r="G38" s="384" cm="1">
        <f t="array" ref="G38">IF($J$9, $C16, INDEX(DB_SIA, $I$9, $I38))</f>
        <v>4</v>
      </c>
      <c r="H38" s="101"/>
      <c r="I38" s="421">
        <v>3</v>
      </c>
      <c r="J38" s="414"/>
      <c r="K38" s="108"/>
      <c r="L38" s="406"/>
      <c r="M38" s="418" t="s">
        <v>5303</v>
      </c>
      <c r="Q38" s="91"/>
      <c r="R38" s="91"/>
      <c r="S38" s="91"/>
      <c r="T38" s="91"/>
      <c r="U38" s="91"/>
      <c r="V38" s="91"/>
      <c r="W38" s="91"/>
      <c r="X38" s="91"/>
    </row>
    <row r="39" spans="1:24" ht="15" hidden="1" customHeight="1">
      <c r="A39" s="354"/>
      <c r="B39" s="385" t="s">
        <v>152</v>
      </c>
      <c r="C39" s="384" cm="1">
        <f t="array" ref="C39">IF($J$9, $C17, INDEX(DB_SIA, $I$9, $I39))</f>
        <v>2.2000000000000002</v>
      </c>
      <c r="D39" s="384" cm="1">
        <f t="array" ref="D39">IF($J$9, $C17, INDEX(DB_SIA, $I$9, $I39))</f>
        <v>2.2000000000000002</v>
      </c>
      <c r="E39" s="384" cm="1">
        <f t="array" ref="E39">IF($J$9, $C17, INDEX(DB_SIA, $I$9, $I39))</f>
        <v>2.2000000000000002</v>
      </c>
      <c r="F39" s="384" cm="1">
        <f t="array" ref="F39">IF($J$9, $C17, INDEX(DB_SIA, $I$9, $I39))</f>
        <v>2.2000000000000002</v>
      </c>
      <c r="G39" s="384" cm="1">
        <f t="array" ref="G39">IF($J$9, $C17, INDEX(DB_SIA, $I$9, $I39))</f>
        <v>2.2000000000000002</v>
      </c>
      <c r="H39" s="101"/>
      <c r="I39" s="421">
        <v>4</v>
      </c>
      <c r="J39" s="414"/>
      <c r="K39" s="108"/>
      <c r="L39" s="406"/>
      <c r="M39" s="419" t="s">
        <v>5304</v>
      </c>
      <c r="Q39" s="91"/>
      <c r="R39" s="91"/>
      <c r="S39" s="91"/>
      <c r="T39" s="91"/>
      <c r="U39" s="91"/>
      <c r="V39" s="91"/>
      <c r="W39" s="91"/>
      <c r="X39" s="91"/>
    </row>
    <row r="40" spans="1:24" ht="15" hidden="1" customHeight="1">
      <c r="A40" s="354"/>
      <c r="B40" s="386" t="s">
        <v>181</v>
      </c>
      <c r="C40" s="384" cm="1">
        <f t="array" ref="C40">IF($J$9, $C18, INDEX(DB_SIA, $I$9, $I40))</f>
        <v>0.05</v>
      </c>
      <c r="D40" s="384" cm="1">
        <f t="array" ref="D40">IF($J$9, $C18, INDEX(DB_SIA, $I$9, $I40))</f>
        <v>0.05</v>
      </c>
      <c r="E40" s="384" cm="1">
        <f t="array" ref="E40">IF($J$9, $C18, INDEX(DB_SIA, $I$9, $I40))</f>
        <v>0.05</v>
      </c>
      <c r="F40" s="384" cm="1">
        <f t="array" ref="F40">IF($J$9, $C18, INDEX(DB_SIA, $I$9, $I40))</f>
        <v>0.05</v>
      </c>
      <c r="G40" s="384" cm="1">
        <f t="array" ref="G40">IF($J$9, $C18, INDEX(DB_SIA, $I$9, $I40))</f>
        <v>0.05</v>
      </c>
      <c r="H40" s="101"/>
      <c r="I40" s="421">
        <v>5</v>
      </c>
      <c r="J40" s="414"/>
      <c r="K40" s="108"/>
      <c r="L40" s="406"/>
      <c r="M40" s="417" t="s">
        <v>5305</v>
      </c>
      <c r="Q40" s="91"/>
      <c r="R40" s="91"/>
      <c r="S40" s="91"/>
      <c r="T40" s="91"/>
      <c r="U40" s="91"/>
      <c r="V40" s="91"/>
      <c r="W40" s="91"/>
      <c r="X40" s="91"/>
    </row>
    <row r="41" spans="1:24" ht="15" hidden="1" customHeight="1">
      <c r="A41" s="354"/>
      <c r="B41" s="389" t="s">
        <v>198</v>
      </c>
      <c r="C41" s="378">
        <f>(C$37*C$38) / ((C$39-C$40)*(C$37+C$38))</f>
        <v>0.86821705426356566</v>
      </c>
      <c r="D41" s="378">
        <f>(D$37*D$38) / ((D$39-D$40)*(D$37+D$38))</f>
        <v>0.86821705426356566</v>
      </c>
      <c r="E41" s="378">
        <f>(E$37*E$38) / ((E$39-E$40)*(E$37+E$38))</f>
        <v>0.86821705426356566</v>
      </c>
      <c r="F41" s="378">
        <f>(F$37*F$38) / ((F$39-F$40)*(F$37+F$38))</f>
        <v>0.86821705426356566</v>
      </c>
      <c r="G41" s="378">
        <f>(G$37*G$38) / ((G$39-G$40)*(G$37+G$38))</f>
        <v>0.86821705426356566</v>
      </c>
      <c r="H41" s="101"/>
      <c r="I41" s="415"/>
      <c r="J41" s="414"/>
      <c r="K41" s="108"/>
      <c r="L41" s="406"/>
      <c r="Q41" s="91"/>
      <c r="R41" s="91"/>
      <c r="S41" s="91"/>
      <c r="T41" s="91"/>
      <c r="U41" s="91"/>
      <c r="V41" s="91"/>
      <c r="W41" s="91"/>
      <c r="X41" s="91"/>
    </row>
    <row r="42" spans="1:24" ht="15" hidden="1" customHeight="1">
      <c r="A42" s="354"/>
      <c r="B42" s="385" t="s">
        <v>146</v>
      </c>
      <c r="C42" s="382" cm="1">
        <f t="array" ref="C42">IF($J$9, $C19, INDEX(DB_SIA, $I$9, $I42))</f>
        <v>0.5</v>
      </c>
      <c r="D42" s="382" cm="1">
        <f t="array" ref="D42">IF($J$9, $C19, INDEX(DB_SIA, $I$9, $I42))</f>
        <v>0.5</v>
      </c>
      <c r="E42" s="382" cm="1">
        <f t="array" ref="E42">IF($J$9, $C19, INDEX(DB_SIA, $I$9, $I42))</f>
        <v>0.5</v>
      </c>
      <c r="F42" s="382" cm="1">
        <f t="array" ref="F42">IF($J$9, $C19, INDEX(DB_SIA, $I$9, $I42))</f>
        <v>0.5</v>
      </c>
      <c r="G42" s="382" cm="1">
        <f t="array" ref="G42">IF($J$9, $C19, INDEX(DB_SIA, $I$9, $I42))</f>
        <v>0.5</v>
      </c>
      <c r="H42" s="101"/>
      <c r="I42" s="421">
        <v>7</v>
      </c>
      <c r="J42" s="414"/>
      <c r="K42" s="108"/>
      <c r="L42" s="406"/>
      <c r="Q42" s="91"/>
      <c r="R42" s="91"/>
      <c r="S42" s="91"/>
      <c r="T42" s="91"/>
      <c r="U42" s="91"/>
      <c r="V42" s="91"/>
      <c r="W42" s="91"/>
      <c r="X42" s="91"/>
    </row>
    <row r="43" spans="1:24" ht="15" hidden="1" customHeight="1">
      <c r="A43" s="354"/>
      <c r="B43" s="387" t="s">
        <v>145</v>
      </c>
      <c r="C43" s="382" cm="1">
        <f t="array" ref="C43">IF($J$9, $C20, INDEX(DB_SIA, $I$9, $I43))</f>
        <v>1</v>
      </c>
      <c r="D43" s="382" cm="1">
        <f t="array" ref="D43">IF($J$9, $C20, INDEX(DB_SIA, $I$9, $I43))</f>
        <v>1</v>
      </c>
      <c r="E43" s="382" cm="1">
        <f t="array" ref="E43">IF($J$9, $C20, INDEX(DB_SIA, $I$9, $I43))</f>
        <v>1</v>
      </c>
      <c r="F43" s="382" cm="1">
        <f t="array" ref="F43">IF($J$9, $C20, INDEX(DB_SIA, $I$9, $I43))</f>
        <v>1</v>
      </c>
      <c r="G43" s="382" cm="1">
        <f t="array" ref="G43">IF($J$9, $C20, INDEX(DB_SIA, $I$9, $I43))</f>
        <v>1</v>
      </c>
      <c r="H43" s="101"/>
      <c r="I43" s="421">
        <v>8</v>
      </c>
      <c r="J43" s="414"/>
      <c r="K43" s="108"/>
      <c r="L43" s="406"/>
      <c r="Q43" s="91"/>
      <c r="R43" s="91"/>
      <c r="S43" s="91"/>
      <c r="T43" s="91"/>
      <c r="U43" s="91"/>
      <c r="V43" s="91"/>
      <c r="W43" s="91"/>
      <c r="X43" s="91"/>
    </row>
    <row r="44" spans="1:24" ht="15" hidden="1" customHeight="1">
      <c r="A44" s="354"/>
      <c r="B44" s="385" t="s">
        <v>98</v>
      </c>
      <c r="C44" s="382" cm="1">
        <f t="array" ref="C44">IF($J$9, $C21, INDEX(DB_SIA, $I$9, $I44))</f>
        <v>365</v>
      </c>
      <c r="D44" s="382" cm="1">
        <f t="array" ref="D44">IF($J$9, $C21, INDEX(DB_SIA, $I$9, $I44))</f>
        <v>365</v>
      </c>
      <c r="E44" s="382" cm="1">
        <f t="array" ref="E44">IF($J$9, $C21, INDEX(DB_SIA, $I$9, $I44))</f>
        <v>365</v>
      </c>
      <c r="F44" s="382" cm="1">
        <f t="array" ref="F44">IF($J$9, $C21, INDEX(DB_SIA, $I$9, $I44))</f>
        <v>365</v>
      </c>
      <c r="G44" s="382" cm="1">
        <f t="array" ref="G44">IF($J$9, $C21, INDEX(DB_SIA, $I$9, $I44))</f>
        <v>365</v>
      </c>
      <c r="H44" s="101"/>
      <c r="I44" s="421">
        <v>9</v>
      </c>
      <c r="J44" s="414"/>
      <c r="K44" s="108"/>
      <c r="L44" s="406"/>
      <c r="Q44" s="91"/>
      <c r="R44" s="91"/>
      <c r="S44" s="91"/>
      <c r="T44" s="91"/>
      <c r="U44" s="91"/>
      <c r="V44" s="91"/>
      <c r="W44" s="91"/>
      <c r="X44" s="91"/>
    </row>
    <row r="45" spans="1:24" ht="15" hidden="1" customHeight="1">
      <c r="A45" s="354"/>
      <c r="B45" s="390" t="s">
        <v>148</v>
      </c>
      <c r="C45" s="194" cm="1">
        <f t="array" ref="C45">INDEX(DB_SIA, $I$9, $I45)</f>
        <v>0.9</v>
      </c>
      <c r="D45" s="194" cm="1">
        <f t="array" ref="D45">INDEX(DB_SIA, $I$9, $I45)</f>
        <v>0.9</v>
      </c>
      <c r="E45" s="194" cm="1">
        <f t="array" ref="E45">INDEX(DB_SIA, $I$9, $I45)</f>
        <v>0.9</v>
      </c>
      <c r="F45" s="194" cm="1">
        <f t="array" ref="F45">INDEX(DB_SIA, $I$9, $I45)</f>
        <v>0.9</v>
      </c>
      <c r="G45" s="194" cm="1">
        <f t="array" ref="G45">INDEX(DB_SIA, $I$9, $I45)</f>
        <v>0.9</v>
      </c>
      <c r="H45" s="101"/>
      <c r="I45" s="421">
        <v>10</v>
      </c>
      <c r="J45" s="414"/>
      <c r="K45" s="108"/>
      <c r="L45" s="406"/>
      <c r="Q45" s="91"/>
      <c r="R45" s="91"/>
      <c r="S45" s="91"/>
      <c r="T45" s="91"/>
      <c r="U45" s="91"/>
      <c r="V45" s="91"/>
      <c r="W45" s="91"/>
      <c r="X45" s="91"/>
    </row>
    <row r="46" spans="1:24" ht="15" hidden="1" customHeight="1">
      <c r="A46" s="354"/>
      <c r="B46" s="388" t="s">
        <v>182</v>
      </c>
      <c r="C46" s="379">
        <f>ROUND((C42+C43)*C44*C45,0)</f>
        <v>493</v>
      </c>
      <c r="D46" s="379">
        <f>ROUND((D42+D43)*D44*D45,0)</f>
        <v>493</v>
      </c>
      <c r="E46" s="379">
        <f>ROUND((E42+E43)*E44*E45,0)</f>
        <v>493</v>
      </c>
      <c r="F46" s="379">
        <f>ROUND((F42+F43)*F44*F45,0)</f>
        <v>493</v>
      </c>
      <c r="G46" s="379">
        <f>ROUND((G42+G43)*G44*G45,0)</f>
        <v>493</v>
      </c>
      <c r="H46" s="101"/>
      <c r="I46" s="415"/>
      <c r="J46" s="414"/>
      <c r="K46" s="108"/>
      <c r="L46" s="406"/>
      <c r="Q46" s="91"/>
      <c r="R46" s="91"/>
      <c r="S46" s="91"/>
      <c r="T46" s="91"/>
      <c r="U46" s="91"/>
      <c r="V46" s="91"/>
      <c r="W46" s="91"/>
      <c r="X46" s="91"/>
    </row>
    <row r="47" spans="1:24" ht="15" hidden="1" customHeight="1">
      <c r="A47" s="354"/>
      <c r="B47" s="385" t="s">
        <v>183</v>
      </c>
      <c r="C47" s="382" cm="1">
        <f t="array" ref="C47">IF($J$9, $C22, INDEX(DB_SIA, $I$9, $I47))</f>
        <v>150</v>
      </c>
      <c r="D47" s="382" cm="1">
        <f t="array" ref="D47">IF($J$9, $C22, INDEX(DB_SIA, $I$9, $I47))</f>
        <v>150</v>
      </c>
      <c r="E47" s="382" cm="1">
        <f t="array" ref="E47">IF($J$9, $C22, INDEX(DB_SIA, $I$9, $I47))</f>
        <v>150</v>
      </c>
      <c r="F47" s="382" cm="1">
        <f t="array" ref="F47">IF($J$9, $C22, INDEX(DB_SIA, $I$9, $I47))</f>
        <v>150</v>
      </c>
      <c r="G47" s="382" cm="1">
        <f t="array" ref="G47">IF($J$9, $C22, INDEX(DB_SIA, $I$9, $I47))</f>
        <v>150</v>
      </c>
      <c r="H47" s="101"/>
      <c r="I47" s="421">
        <v>12</v>
      </c>
      <c r="J47" s="414"/>
      <c r="K47" s="108"/>
      <c r="L47" s="406"/>
      <c r="Q47" s="91"/>
      <c r="R47" s="91"/>
      <c r="S47" s="91"/>
      <c r="T47" s="91"/>
      <c r="U47" s="91"/>
      <c r="V47" s="91"/>
      <c r="W47" s="91"/>
      <c r="X47" s="91"/>
    </row>
    <row r="48" spans="1:24" ht="15" hidden="1" customHeight="1">
      <c r="A48" s="354"/>
      <c r="B48" s="391" t="s">
        <v>184</v>
      </c>
      <c r="C48" s="181" cm="1">
        <f t="array" ref="C48">INDEX(DB_SIA, $I$9, $I48)</f>
        <v>1</v>
      </c>
      <c r="D48" s="181" cm="1">
        <f t="array" ref="D48">INDEX(DB_SIA, $I$9, $I48)</f>
        <v>1</v>
      </c>
      <c r="E48" s="181" cm="1">
        <f t="array" ref="E48">INDEX(DB_SIA, $I$9, $I48)</f>
        <v>1</v>
      </c>
      <c r="F48" s="181" cm="1">
        <f t="array" ref="F48">INDEX(DB_SIA, $I$9, $I48)</f>
        <v>1</v>
      </c>
      <c r="G48" s="181" cm="1">
        <f t="array" ref="G48">INDEX(DB_SIA, $I$9, $I48)</f>
        <v>1</v>
      </c>
      <c r="H48" s="101"/>
      <c r="I48" s="421">
        <v>13</v>
      </c>
      <c r="J48" s="414"/>
      <c r="K48" s="108"/>
      <c r="L48" s="406"/>
      <c r="Q48" s="91"/>
      <c r="R48" s="91"/>
      <c r="S48" s="91"/>
      <c r="T48" s="91"/>
      <c r="U48" s="91"/>
      <c r="V48" s="91"/>
      <c r="W48" s="91"/>
      <c r="X48" s="91"/>
    </row>
    <row r="49" spans="1:24" ht="15" hidden="1" customHeight="1">
      <c r="A49" s="354"/>
      <c r="B49" s="389" t="s">
        <v>185</v>
      </c>
      <c r="C49" s="381">
        <f>C47*C48</f>
        <v>150</v>
      </c>
      <c r="D49" s="381">
        <f>D47*D48</f>
        <v>150</v>
      </c>
      <c r="E49" s="381">
        <f>E47*E48</f>
        <v>150</v>
      </c>
      <c r="F49" s="381">
        <f>F47*F48</f>
        <v>150</v>
      </c>
      <c r="G49" s="381">
        <f>G47*G48</f>
        <v>150</v>
      </c>
      <c r="H49" s="101"/>
      <c r="I49" s="415"/>
      <c r="J49" s="414"/>
      <c r="K49" s="108"/>
      <c r="L49" s="406"/>
      <c r="Q49" s="91"/>
      <c r="R49" s="91"/>
      <c r="S49" s="91"/>
      <c r="T49" s="91"/>
      <c r="U49" s="91"/>
      <c r="V49" s="91"/>
      <c r="W49" s="91"/>
      <c r="X49" s="91"/>
    </row>
    <row r="50" spans="1:24" ht="15" hidden="1" customHeight="1">
      <c r="A50" s="354"/>
      <c r="B50" s="369" t="s">
        <v>186</v>
      </c>
      <c r="C50" s="420">
        <f>IF($J$27, $C$28, 0)</f>
        <v>0</v>
      </c>
      <c r="D50" s="420">
        <f>IF($J$27, $C$28, 0)</f>
        <v>0</v>
      </c>
      <c r="E50" s="420">
        <f>IF($J$27, $C$28, 0)</f>
        <v>0</v>
      </c>
      <c r="F50" s="420">
        <f>IF($J$27, $C$28, 0)</f>
        <v>0</v>
      </c>
      <c r="G50" s="420">
        <f>IF($J$27, $C$28, 0)</f>
        <v>0</v>
      </c>
      <c r="H50" s="101"/>
      <c r="I50" s="414"/>
      <c r="J50" s="414"/>
      <c r="K50" s="108"/>
      <c r="L50" s="406"/>
      <c r="Q50" s="91"/>
      <c r="R50" s="91"/>
      <c r="S50" s="91"/>
      <c r="T50" s="91"/>
      <c r="U50" s="91"/>
      <c r="V50" s="91"/>
      <c r="W50" s="91"/>
      <c r="X50" s="91"/>
    </row>
    <row r="51" spans="1:24" ht="15" hidden="1" customHeight="1">
      <c r="A51" s="354"/>
      <c r="B51" s="389" t="s">
        <v>187</v>
      </c>
      <c r="C51" s="378">
        <f>C50*(C37*C39)/0.85</f>
        <v>0</v>
      </c>
      <c r="D51" s="378">
        <f>D50*(D37*D39)/0.85</f>
        <v>0</v>
      </c>
      <c r="E51" s="378">
        <f>E50*(E37*E39)/0.85</f>
        <v>0</v>
      </c>
      <c r="F51" s="378">
        <f>F50*(F37*F39)/0.85</f>
        <v>0</v>
      </c>
      <c r="G51" s="378">
        <f>G50*(G37*G39)/0.85</f>
        <v>0</v>
      </c>
      <c r="H51" s="101"/>
      <c r="I51" s="415"/>
      <c r="J51" s="414"/>
      <c r="K51" s="108"/>
      <c r="L51" s="406"/>
      <c r="Q51" s="91"/>
      <c r="R51" s="91"/>
      <c r="S51" s="91"/>
      <c r="T51" s="91"/>
      <c r="U51" s="91"/>
      <c r="V51" s="91"/>
      <c r="W51" s="91"/>
      <c r="X51" s="91"/>
    </row>
    <row r="52" spans="1:24" ht="15" hidden="1" customHeight="1">
      <c r="A52" s="354"/>
      <c r="B52" s="392" t="s">
        <v>188</v>
      </c>
      <c r="C52" s="181" cm="1">
        <f t="array" ref="C52">INDEX(DB_SIA, $I$9, $I52)</f>
        <v>0</v>
      </c>
      <c r="D52" s="181" cm="1">
        <f t="array" ref="D52">INDEX(DB_SIA, $I$9, $I52)</f>
        <v>0</v>
      </c>
      <c r="E52" s="181" cm="1">
        <f t="array" ref="E52">INDEX(DB_SIA, $I$9, $I52)</f>
        <v>0</v>
      </c>
      <c r="F52" s="181" cm="1">
        <f t="array" ref="F52">INDEX(DB_SIA, $I$9, $I52)</f>
        <v>0</v>
      </c>
      <c r="G52" s="181" cm="1">
        <f t="array" ref="G52">INDEX(DB_SIA, $I$9, $I52)</f>
        <v>0</v>
      </c>
      <c r="H52" s="101"/>
      <c r="I52" s="421">
        <v>17</v>
      </c>
      <c r="J52" s="414"/>
      <c r="K52" s="108"/>
      <c r="L52" s="406"/>
      <c r="Q52" s="91"/>
      <c r="R52" s="91"/>
      <c r="S52" s="91"/>
      <c r="T52" s="91"/>
      <c r="U52" s="91"/>
      <c r="V52" s="91"/>
      <c r="W52" s="91"/>
      <c r="X52" s="91"/>
    </row>
    <row r="53" spans="1:24" ht="15" hidden="1" customHeight="1">
      <c r="A53" s="354"/>
      <c r="B53" s="389" t="s">
        <v>189</v>
      </c>
      <c r="C53" s="380">
        <f>(C51+2*C52)/(C37*C38)</f>
        <v>0</v>
      </c>
      <c r="D53" s="380">
        <f>(D51+2*D52)/(D37*D38)</f>
        <v>0</v>
      </c>
      <c r="E53" s="380">
        <f>(E51+2*E52)/(E37*E38)</f>
        <v>0</v>
      </c>
      <c r="F53" s="380">
        <f>(F51+2*F52)/(F37*F38)</f>
        <v>0</v>
      </c>
      <c r="G53" s="380">
        <f>(G51+2*G52)/(G37*G38)</f>
        <v>0</v>
      </c>
      <c r="H53" s="101"/>
      <c r="I53" s="415"/>
      <c r="J53" s="414"/>
      <c r="K53" s="108"/>
      <c r="L53" s="406"/>
      <c r="Q53" s="91"/>
      <c r="R53" s="91"/>
      <c r="S53" s="91"/>
      <c r="T53" s="91"/>
      <c r="U53" s="91"/>
      <c r="V53" s="91"/>
      <c r="W53" s="91"/>
      <c r="X53" s="91"/>
    </row>
    <row r="54" spans="1:24" ht="15" hidden="1" customHeight="1">
      <c r="A54" s="354"/>
      <c r="B54" s="389" t="s">
        <v>190</v>
      </c>
      <c r="C54" s="380">
        <f>MAX(0.175,0.35*(0.375+(C49/800)))</f>
        <v>0.19687499999999999</v>
      </c>
      <c r="D54" s="380">
        <f>MAX(0.175,0.35*(0.375+(D49/800)))</f>
        <v>0.19687499999999999</v>
      </c>
      <c r="E54" s="380">
        <f>MAX(0.175,0.35*(0.375+(E49/800)))</f>
        <v>0.19687499999999999</v>
      </c>
      <c r="F54" s="380">
        <f>MAX(0.175,0.35*(0.375+(F49/800)))</f>
        <v>0.19687499999999999</v>
      </c>
      <c r="G54" s="380">
        <f>MAX(0.175,0.35*(0.375+(G49/800)))</f>
        <v>0.19687499999999999</v>
      </c>
      <c r="H54" s="101"/>
      <c r="I54" s="415"/>
      <c r="J54" s="414"/>
      <c r="K54" s="108"/>
      <c r="L54" s="406"/>
      <c r="Q54" s="91"/>
      <c r="R54" s="91"/>
      <c r="S54" s="91"/>
      <c r="T54" s="91"/>
      <c r="U54" s="91"/>
      <c r="V54" s="91"/>
      <c r="W54" s="91"/>
      <c r="X54" s="91"/>
    </row>
    <row r="55" spans="1:24" ht="15" hidden="1" customHeight="1">
      <c r="A55" s="354"/>
      <c r="B55" s="386" t="s">
        <v>99</v>
      </c>
      <c r="C55" s="383" t="str" cm="1">
        <f t="array" ref="C55">IF($J$9, INDEX(Dropdowns!$E$60:$E$62, $I$23), INDEX(DB_SIA, $I$9, $I55))</f>
        <v>DP</v>
      </c>
      <c r="D55" s="383" t="str" cm="1">
        <f t="array" ref="D55">IF($J$9, INDEX(Dropdowns!$E$60:$E$62, $I$23), INDEX(DB_SIA, $I$9, $I55))</f>
        <v>DP</v>
      </c>
      <c r="E55" s="383" t="str" cm="1">
        <f t="array" ref="E55">IF($J$9, INDEX(Dropdowns!$E$60:$E$62, $I$23), INDEX(DB_SIA, $I$9, $I55))</f>
        <v>DP</v>
      </c>
      <c r="F55" s="383" t="str" cm="1">
        <f t="array" ref="F55">IF($J$9, INDEX(Dropdowns!$E$60:$E$62, $I$23), INDEX(DB_SIA, $I$9, $I55))</f>
        <v>DP</v>
      </c>
      <c r="G55" s="383" t="str" cm="1">
        <f t="array" ref="G55">IF($J$9, INDEX(Dropdowns!$E$60:$E$62, $I$23), INDEX(DB_SIA, $I$9, $I55))</f>
        <v>DP</v>
      </c>
      <c r="H55" s="101"/>
      <c r="I55" s="421">
        <v>20</v>
      </c>
      <c r="J55" s="414"/>
      <c r="K55" s="108"/>
      <c r="L55" s="406"/>
      <c r="Q55" s="91"/>
      <c r="R55" s="91"/>
      <c r="S55" s="91"/>
      <c r="T55" s="91"/>
      <c r="U55" s="91"/>
      <c r="V55" s="91"/>
      <c r="W55" s="91"/>
      <c r="X55" s="91"/>
    </row>
    <row r="56" spans="1:24" ht="15" hidden="1" customHeight="1">
      <c r="A56" s="354"/>
      <c r="B56" s="354"/>
      <c r="C56" s="104"/>
      <c r="D56" s="104"/>
      <c r="E56" s="104"/>
      <c r="F56" s="104"/>
      <c r="G56" s="104"/>
      <c r="H56" s="354"/>
      <c r="I56" s="413"/>
      <c r="J56" s="414"/>
      <c r="K56" s="108"/>
      <c r="L56" s="406"/>
      <c r="M56" s="354"/>
      <c r="N56" s="354"/>
      <c r="O56" s="354"/>
      <c r="Q56" s="91"/>
      <c r="R56" s="91"/>
      <c r="S56" s="91"/>
      <c r="T56" s="91"/>
      <c r="U56" s="91"/>
      <c r="V56" s="91"/>
      <c r="W56" s="91"/>
      <c r="X56" s="91"/>
    </row>
    <row r="57" spans="1:24" ht="15" hidden="1" customHeight="1">
      <c r="A57" s="354"/>
      <c r="B57" s="422" t="s">
        <v>5306</v>
      </c>
      <c r="C57" s="373">
        <f>IF($B$36=2023, 0, 34)</f>
        <v>0</v>
      </c>
      <c r="D57" s="373">
        <f t="shared" ref="D57" si="0">IF($B$36=2023, 0, 34)</f>
        <v>0</v>
      </c>
      <c r="E57" s="428">
        <f>IF($B$36=2023, 0, 34) + 14</f>
        <v>14</v>
      </c>
      <c r="F57" s="428">
        <v>34</v>
      </c>
      <c r="G57" s="428">
        <v>0</v>
      </c>
      <c r="H57" s="101"/>
      <c r="I57" s="413"/>
      <c r="J57" s="414"/>
      <c r="K57" s="108"/>
      <c r="L57" s="423" t="s">
        <v>5307</v>
      </c>
      <c r="Q57" s="91"/>
      <c r="R57" s="91"/>
      <c r="S57" s="91"/>
      <c r="T57" s="91"/>
      <c r="U57" s="91"/>
      <c r="V57" s="91"/>
      <c r="W57" s="91"/>
      <c r="X57" s="91"/>
    </row>
    <row r="58" spans="1:24" ht="15" hidden="1" customHeight="1">
      <c r="A58" s="354"/>
      <c r="B58" s="425" t="s">
        <v>5308</v>
      </c>
      <c r="C58" s="426">
        <v>70</v>
      </c>
      <c r="D58" s="426">
        <v>70</v>
      </c>
      <c r="E58" s="426">
        <v>100</v>
      </c>
      <c r="F58" s="426">
        <v>70</v>
      </c>
      <c r="G58" s="426">
        <v>70</v>
      </c>
      <c r="H58" s="101"/>
      <c r="I58" s="413"/>
      <c r="J58" s="414"/>
      <c r="K58" s="108"/>
      <c r="L58" s="411" t="s">
        <v>226</v>
      </c>
      <c r="Q58" s="91"/>
      <c r="R58" s="91"/>
      <c r="S58" s="91"/>
      <c r="T58" s="91"/>
      <c r="U58" s="91"/>
      <c r="V58" s="91"/>
      <c r="W58" s="91"/>
      <c r="X58" s="91"/>
    </row>
    <row r="59" spans="1:24" ht="15" hidden="1" customHeight="1">
      <c r="A59" s="354"/>
      <c r="B59" s="393" t="s">
        <v>91</v>
      </c>
      <c r="C59" s="194" cm="1">
        <f t="array" ref="C59">IF(AND($J$9, $J$11), C$58, INDEX(DB_SIA, $I$9, $I59+C$57))</f>
        <v>90</v>
      </c>
      <c r="D59" s="194" cm="1">
        <f t="array" ref="D59">IF(AND($J$9, $J$11), D$58, INDEX(DB_SIA, $I$9, $I59+D$57))</f>
        <v>90</v>
      </c>
      <c r="E59" s="194" cm="1">
        <f t="array" ref="E59">IF(AND($J$9, $J$11), E$58, INDEX(DB_SIA, $I$9, $I59+E$57))</f>
        <v>130</v>
      </c>
      <c r="F59" s="194" cm="1">
        <f t="array" ref="F59">IF(AND($J$9, $J$11), F$58, INDEX(DB_SIA, $I$9, $I59+F$57))</f>
        <v>70</v>
      </c>
      <c r="G59" s="194" cm="1">
        <f t="array" ref="G59">IF(AND($J$9, $J$11), G$58, INDEX(DB_SIA, $I$9, $I59+G$57))</f>
        <v>90</v>
      </c>
      <c r="H59" s="101"/>
      <c r="I59" s="421">
        <v>21</v>
      </c>
      <c r="J59" s="414"/>
      <c r="K59" s="108"/>
      <c r="L59" s="406"/>
      <c r="Q59" s="91"/>
      <c r="R59" s="91"/>
      <c r="S59" s="91"/>
      <c r="T59" s="91"/>
      <c r="U59" s="91"/>
      <c r="V59" s="91"/>
      <c r="W59" s="91"/>
      <c r="X59" s="91"/>
    </row>
    <row r="60" spans="1:24" ht="15" hidden="1" customHeight="1">
      <c r="A60" s="354"/>
      <c r="B60" s="392" t="s">
        <v>191</v>
      </c>
      <c r="C60" s="194" cm="1">
        <f t="array" ref="C60">INDEX(DB_SIA, $I$9, $I60+C$57)</f>
        <v>1.25</v>
      </c>
      <c r="D60" s="194" cm="1">
        <f t="array" ref="D60">INDEX(DB_SIA, $I$9, $I60+D$57)</f>
        <v>1.25</v>
      </c>
      <c r="E60" s="194" cm="1">
        <f t="array" ref="E60">INDEX(DB_SIA, $I$9, $I60+E$57)</f>
        <v>1.35</v>
      </c>
      <c r="F60" s="194" cm="1">
        <f t="array" ref="F60">INDEX(DB_SIA, $I$9, $I60+F$57)</f>
        <v>1.25</v>
      </c>
      <c r="G60" s="194" cm="1">
        <f t="array" ref="G60">INDEX(DB_SIA, $I$9, $I60+G$57)</f>
        <v>1.25</v>
      </c>
      <c r="H60" s="101"/>
      <c r="I60" s="421">
        <v>22</v>
      </c>
      <c r="J60" s="414"/>
      <c r="K60" s="108"/>
      <c r="L60" s="406"/>
      <c r="Q60" s="91"/>
      <c r="R60" s="91"/>
      <c r="S60" s="91"/>
      <c r="T60" s="91"/>
      <c r="U60" s="91"/>
      <c r="V60" s="91"/>
      <c r="W60" s="91"/>
      <c r="X60" s="91"/>
    </row>
    <row r="61" spans="1:24" ht="15" hidden="1" customHeight="1">
      <c r="A61" s="354"/>
      <c r="B61" s="389" t="s">
        <v>192</v>
      </c>
      <c r="C61" s="378">
        <f>C$60*(1-1/(C$41+1))</f>
        <v>0.58091286307053935</v>
      </c>
      <c r="D61" s="378">
        <f t="shared" ref="D61:G61" si="1">D$60*(1-1/(D$41+1))</f>
        <v>0.58091286307053935</v>
      </c>
      <c r="E61" s="378">
        <f t="shared" si="1"/>
        <v>0.62738589211618245</v>
      </c>
      <c r="F61" s="378">
        <f t="shared" si="1"/>
        <v>0.58091286307053935</v>
      </c>
      <c r="G61" s="378">
        <f t="shared" si="1"/>
        <v>0.58091286307053935</v>
      </c>
      <c r="H61" s="101"/>
      <c r="I61" s="413"/>
      <c r="J61" s="414"/>
      <c r="K61" s="108"/>
      <c r="L61" s="406"/>
      <c r="Q61" s="91"/>
      <c r="R61" s="91"/>
      <c r="S61" s="91"/>
      <c r="T61" s="91"/>
      <c r="U61" s="91"/>
      <c r="V61" s="91"/>
      <c r="W61" s="91"/>
      <c r="X61" s="91"/>
    </row>
    <row r="62" spans="1:24" ht="15" hidden="1" customHeight="1">
      <c r="A62" s="354"/>
      <c r="B62" s="392" t="s">
        <v>5309</v>
      </c>
      <c r="C62" s="424" cm="1">
        <f t="array" ref="C62">INDEX(Dropdowns!$E$8:$E$12, $I$33)</f>
        <v>1</v>
      </c>
      <c r="D62" s="105" cm="1">
        <f t="array" ref="D62">INDEX(DB_SIA, $I$9, $I62+D$57)</f>
        <v>2</v>
      </c>
      <c r="E62" s="105" cm="1">
        <f t="array" ref="E62">INDEX(DB_SIA, $I$9, $I62+E$57)</f>
        <v>1</v>
      </c>
      <c r="F62" s="105" cm="1">
        <f t="array" ref="F62">INDEX(DB_SIA, $I$9, $I62+F$57)</f>
        <v>2</v>
      </c>
      <c r="G62" s="424">
        <f>C62</f>
        <v>1</v>
      </c>
      <c r="H62" s="101"/>
      <c r="I62" s="421">
        <v>24</v>
      </c>
      <c r="J62" s="414"/>
      <c r="K62" s="108"/>
      <c r="L62" s="406"/>
      <c r="Q62" s="91"/>
      <c r="R62" s="91"/>
      <c r="S62" s="91"/>
      <c r="T62" s="91"/>
      <c r="U62" s="91"/>
      <c r="V62" s="91"/>
      <c r="W62" s="91"/>
      <c r="X62" s="91"/>
    </row>
    <row r="63" spans="1:24" ht="15" hidden="1" customHeight="1">
      <c r="A63" s="354"/>
      <c r="B63" s="392" t="s">
        <v>14</v>
      </c>
      <c r="C63" s="424" cm="1">
        <f t="array" ref="C63">INDEX(Dropdowns!$E$16:$E$18, $I$29)</f>
        <v>1</v>
      </c>
      <c r="D63" s="105" cm="1">
        <f t="array" ref="D63">INDEX(DB_SIA, $I$9, $I63+D$57)</f>
        <v>1.1000000000000001</v>
      </c>
      <c r="E63" s="105" cm="1">
        <f t="array" ref="E63">INDEX(DB_SIA, $I$9, $I63+E$57)</f>
        <v>1</v>
      </c>
      <c r="F63" s="105" cm="1">
        <f t="array" ref="F63">INDEX(DB_SIA, $I$9, $I63+F$57)</f>
        <v>1.1000000000000001</v>
      </c>
      <c r="G63" s="424">
        <f>C63</f>
        <v>1</v>
      </c>
      <c r="H63" s="101"/>
      <c r="I63" s="421">
        <v>25</v>
      </c>
      <c r="J63" s="414"/>
      <c r="K63" s="108"/>
      <c r="L63" s="406"/>
      <c r="Q63" s="91"/>
      <c r="R63" s="91"/>
      <c r="S63" s="91"/>
      <c r="T63" s="91"/>
      <c r="U63" s="91"/>
      <c r="V63" s="91"/>
      <c r="W63" s="91"/>
      <c r="X63" s="91"/>
    </row>
    <row r="64" spans="1:24" ht="15" hidden="1" customHeight="1">
      <c r="A64" s="354"/>
      <c r="B64" s="392" t="s">
        <v>15</v>
      </c>
      <c r="C64" s="105" cm="1">
        <f t="array" ref="C64">INDEX(DB_SIA, $I$9, $I64+C$57)</f>
        <v>1</v>
      </c>
      <c r="D64" s="105" cm="1">
        <f t="array" ref="D64">INDEX(DB_SIA, $I$9, $I64+D$57)</f>
        <v>1</v>
      </c>
      <c r="E64" s="105" cm="1">
        <f t="array" ref="E64">INDEX(DB_SIA, $I$9, $I64+E$57)</f>
        <v>1</v>
      </c>
      <c r="F64" s="105" cm="1">
        <f t="array" ref="F64">INDEX(DB_SIA, $I$9, $I64+F$57)</f>
        <v>1</v>
      </c>
      <c r="G64" s="105" cm="1">
        <f t="array" ref="G64">INDEX(DB_SIA, $I$9, $I64+G$57)</f>
        <v>1</v>
      </c>
      <c r="H64" s="101"/>
      <c r="I64" s="421">
        <v>26</v>
      </c>
      <c r="J64" s="414"/>
      <c r="K64" s="108"/>
      <c r="L64" s="406"/>
      <c r="Q64" s="91"/>
      <c r="R64" s="91"/>
      <c r="S64" s="91"/>
      <c r="T64" s="91"/>
      <c r="U64" s="91"/>
      <c r="V64" s="91"/>
      <c r="W64" s="91"/>
      <c r="X64" s="91"/>
    </row>
    <row r="65" spans="1:24" ht="15" hidden="1" customHeight="1">
      <c r="A65" s="354"/>
      <c r="B65" s="392" t="s">
        <v>16</v>
      </c>
      <c r="C65" s="424" cm="1">
        <f t="array" ref="C65">INDEX(Dropdowns!$E$42:$E$47, $I$31) * INDEX(Dropdowns!$E$51:$E$56, $I$32)</f>
        <v>1</v>
      </c>
      <c r="D65" s="105" cm="1">
        <f t="array" ref="D65">INDEX(DB_SIA, $I$9, $I65+D$57)</f>
        <v>1.44</v>
      </c>
      <c r="E65" s="105" cm="1">
        <f t="array" ref="E65">INDEX(DB_SIA, $I$9, $I65+E$57)</f>
        <v>1</v>
      </c>
      <c r="F65" s="105" cm="1">
        <f t="array" ref="F65">INDEX(DB_SIA, $I$9, $I65+F$57)</f>
        <v>1.44</v>
      </c>
      <c r="G65" s="424">
        <f>C65</f>
        <v>1</v>
      </c>
      <c r="H65" s="101"/>
      <c r="I65" s="421">
        <v>27</v>
      </c>
      <c r="J65" s="414"/>
      <c r="K65" s="108"/>
      <c r="L65" s="406"/>
      <c r="Q65" s="91"/>
      <c r="R65" s="91"/>
      <c r="S65" s="91"/>
      <c r="T65" s="91"/>
      <c r="U65" s="91"/>
      <c r="V65" s="91"/>
      <c r="W65" s="91"/>
      <c r="X65" s="91"/>
    </row>
    <row r="66" spans="1:24" ht="15" hidden="1" customHeight="1">
      <c r="A66" s="354"/>
      <c r="B66" s="389" t="s">
        <v>153</v>
      </c>
      <c r="C66" s="378">
        <f>0.8+0.2/(C39-0.2-1.8)</f>
        <v>1.8000000000000003</v>
      </c>
      <c r="D66" s="378">
        <f>0.8+0.2/(D39-0.2-1.8)</f>
        <v>1.8000000000000003</v>
      </c>
      <c r="E66" s="378">
        <f>0.8+0.2/(E39-0.2-1.8)</f>
        <v>1.8000000000000003</v>
      </c>
      <c r="F66" s="378">
        <f>0.8+0.2/(F39-0.2-1.8)</f>
        <v>1.8000000000000003</v>
      </c>
      <c r="G66" s="378">
        <f>0.8+0.2/(G39-0.2-1.8)</f>
        <v>1.8000000000000003</v>
      </c>
      <c r="H66" s="101"/>
      <c r="I66" s="413"/>
      <c r="J66" s="414"/>
      <c r="K66" s="108"/>
      <c r="L66" s="406"/>
      <c r="Q66" s="91"/>
      <c r="R66" s="91"/>
      <c r="S66" s="91"/>
      <c r="T66" s="91"/>
      <c r="U66" s="91"/>
      <c r="V66" s="91"/>
      <c r="W66" s="91"/>
      <c r="X66" s="91"/>
    </row>
    <row r="67" spans="1:24" ht="15" hidden="1" customHeight="1">
      <c r="A67" s="354"/>
      <c r="B67" s="392" t="s">
        <v>18</v>
      </c>
      <c r="C67" s="105" cm="1">
        <f t="array" ref="C67">INDEX(DB_SIA, $I$9, $I67+C$57)</f>
        <v>1</v>
      </c>
      <c r="D67" s="105" cm="1">
        <f t="array" ref="D67">INDEX(DB_SIA, $I$9, $I67+D$57)</f>
        <v>1</v>
      </c>
      <c r="E67" s="105" cm="1">
        <f t="array" ref="E67">INDEX(DB_SIA, $I$9, $I67+E$57)</f>
        <v>1</v>
      </c>
      <c r="F67" s="105" cm="1">
        <f t="array" ref="F67">INDEX(DB_SIA, $I$9, $I67+F$57)</f>
        <v>1</v>
      </c>
      <c r="G67" s="105" cm="1">
        <f t="array" ref="G67">INDEX(DB_SIA, $I$9, $I67+G$57)</f>
        <v>1</v>
      </c>
      <c r="H67" s="101"/>
      <c r="I67" s="421">
        <v>29</v>
      </c>
      <c r="J67" s="414"/>
      <c r="K67" s="108"/>
      <c r="L67" s="406"/>
      <c r="Q67" s="91"/>
      <c r="R67" s="91"/>
      <c r="S67" s="91"/>
      <c r="T67" s="91"/>
      <c r="U67" s="91"/>
      <c r="V67" s="91"/>
      <c r="W67" s="91"/>
      <c r="X67" s="91"/>
    </row>
    <row r="68" spans="1:24" ht="15" hidden="1" customHeight="1">
      <c r="A68" s="354"/>
      <c r="B68" s="369" t="s">
        <v>19</v>
      </c>
      <c r="C68" s="427" cm="1">
        <f t="array" ref="C68">INDEX(Dropdowns!$E$22:$E$24, $I$30)</f>
        <v>1</v>
      </c>
      <c r="D68" s="427" cm="1">
        <f t="array" ref="D68">INDEX(Dropdowns!$E$22:$E$24, $I$30)</f>
        <v>1</v>
      </c>
      <c r="E68" s="427" cm="1">
        <f t="array" ref="E68">INDEX(Dropdowns!$E$22:$E$24, $I$30)</f>
        <v>1</v>
      </c>
      <c r="F68" s="427" cm="1">
        <f t="array" ref="F68">INDEX(Dropdowns!$E$22:$E$24, $I$30)</f>
        <v>1</v>
      </c>
      <c r="G68" s="427" cm="1">
        <f t="array" ref="G68">INDEX(Dropdowns!$E$22:$E$24, $I$30)</f>
        <v>1</v>
      </c>
      <c r="H68" s="101"/>
      <c r="I68" s="414"/>
      <c r="J68" s="414"/>
      <c r="K68" s="108"/>
      <c r="L68" s="411" t="s">
        <v>5310</v>
      </c>
      <c r="Q68" s="91"/>
      <c r="R68" s="91"/>
      <c r="S68" s="91"/>
      <c r="T68" s="91"/>
      <c r="U68" s="91"/>
      <c r="V68" s="91"/>
      <c r="W68" s="91"/>
      <c r="X68" s="91"/>
    </row>
    <row r="69" spans="1:24" ht="15" hidden="1" customHeight="1">
      <c r="A69" s="354"/>
      <c r="B69" s="389" t="s">
        <v>5265</v>
      </c>
      <c r="C69" s="378">
        <f>MIN(11, 2*C62*C63*C64*MAX(C66, C67)*C65*$F$68)</f>
        <v>3.6000000000000005</v>
      </c>
      <c r="D69" s="378">
        <f>MIN(11, 2*D62*D63*D64*MAX(D66, D67)*D65*$F$68)</f>
        <v>11</v>
      </c>
      <c r="E69" s="378">
        <f>MIN(11, 2*E62*E63*E64*MAX(E66, E67)*E65*$F$68)</f>
        <v>3.6000000000000005</v>
      </c>
      <c r="F69" s="378">
        <f>MIN(11, 2*F62*F63*F64*MAX(F66, F67)*F65*$F$68)</f>
        <v>11</v>
      </c>
      <c r="G69" s="378">
        <f>MIN(11, 2*G62*G63*G64*MAX(G66, G67)*G65*$F$68)</f>
        <v>3.6000000000000005</v>
      </c>
      <c r="H69" s="101"/>
      <c r="I69" s="413"/>
      <c r="J69" s="414"/>
      <c r="K69" s="108"/>
      <c r="L69" s="406"/>
      <c r="Q69" s="91"/>
      <c r="R69" s="91"/>
      <c r="S69" s="91"/>
      <c r="T69" s="91"/>
      <c r="U69" s="91"/>
      <c r="V69" s="91"/>
      <c r="W69" s="91"/>
      <c r="X69" s="91"/>
    </row>
    <row r="70" spans="1:24" ht="15" hidden="1" customHeight="1">
      <c r="A70" s="354"/>
      <c r="B70" s="389" t="s">
        <v>5266</v>
      </c>
      <c r="C70" s="378">
        <f>IF(C53&gt;C54, C69, 0.5*(11-C69)*COS(PI()*C53/C54)+0.5*(11+C69))</f>
        <v>11</v>
      </c>
      <c r="D70" s="378">
        <f>IF(D53&gt;D54, D69, 0.5*(11-D69)*COS(PI()*D53/D54)+0.5*(11+D69))</f>
        <v>11</v>
      </c>
      <c r="E70" s="378">
        <f>IF(E53&gt;E54, E69, 0.5*(11-E69)*COS(PI()*E53/E54)+0.5*(11+E69))</f>
        <v>11</v>
      </c>
      <c r="F70" s="378">
        <f>IF(F53&gt;F54, F69, 0.5*(11-F69)*COS(PI()*F53/F54)+0.5*(11+F69))</f>
        <v>11</v>
      </c>
      <c r="G70" s="378">
        <f>IF(G53&gt;G54, G69, 0.5*(11-G69)*COS(PI()*G53/G54)+0.5*(11+G69))</f>
        <v>11</v>
      </c>
      <c r="H70" s="101"/>
      <c r="I70" s="413"/>
      <c r="J70" s="414"/>
      <c r="K70" s="108"/>
      <c r="L70" s="406"/>
      <c r="Q70" s="91"/>
      <c r="R70" s="91"/>
      <c r="S70" s="91"/>
      <c r="T70" s="91"/>
      <c r="U70" s="91"/>
      <c r="V70" s="91"/>
      <c r="W70" s="91"/>
      <c r="X70" s="91"/>
    </row>
    <row r="71" spans="1:24" ht="15" hidden="1" customHeight="1">
      <c r="A71" s="354"/>
      <c r="B71" s="392" t="s">
        <v>22</v>
      </c>
      <c r="C71" s="424" cm="1">
        <f t="array" ref="C71">INDEX((Dropdowns!$E$67:$G$76, Dropdowns!$E$79:$G$87), $I$24, MATCH($C$55,Dropdowns!$E$66:$G$66,0), IF($B$36=2017, 1, 2))</f>
        <v>0.4</v>
      </c>
      <c r="D71" s="105" cm="1">
        <f t="array" ref="D71">INDEX(DB_SIA, $I$9, $I71+D$57)</f>
        <v>1</v>
      </c>
      <c r="E71" s="105" cm="1">
        <f t="array" ref="E71">INDEX(DB_SIA, $I$9, $I71+E$57)</f>
        <v>1</v>
      </c>
      <c r="F71" s="105" cm="1">
        <f t="array" ref="F71">INDEX(DB_SIA, $I$9, $I71+F$57)</f>
        <v>1</v>
      </c>
      <c r="G71" s="424">
        <f>INDEX(Dropdowns!$E$70:$G$70, MATCH($G$55,Dropdowns!$E$66:$G$66,0))</f>
        <v>0.9</v>
      </c>
      <c r="H71" s="101"/>
      <c r="I71" s="421">
        <v>33</v>
      </c>
      <c r="J71" s="414"/>
      <c r="K71" s="108"/>
      <c r="L71" s="406"/>
      <c r="Q71" s="91"/>
      <c r="R71" s="91"/>
      <c r="S71" s="91"/>
      <c r="T71" s="91"/>
      <c r="U71" s="91"/>
      <c r="V71" s="91"/>
      <c r="W71" s="91"/>
      <c r="X71" s="91"/>
    </row>
    <row r="72" spans="1:24" ht="15" hidden="1" customHeight="1">
      <c r="A72" s="354"/>
      <c r="B72" s="392" t="s">
        <v>149</v>
      </c>
      <c r="C72" s="105" cm="1">
        <f t="array" ref="C72">INDEX(DB_SIA, $I$9, $I72+C$57)</f>
        <v>1</v>
      </c>
      <c r="D72" s="105" cm="1">
        <f t="array" ref="D72">INDEX(DB_SIA, $I$9, $I72+D$57)</f>
        <v>1</v>
      </c>
      <c r="E72" s="105" cm="1">
        <f t="array" ref="E72">INDEX(DB_SIA, $I$9, $I72+E$57)</f>
        <v>0.5</v>
      </c>
      <c r="F72" s="105" cm="1">
        <f t="array" ref="F72">INDEX(DB_SIA, $I$9, $I72+F$57)</f>
        <v>1</v>
      </c>
      <c r="G72" s="105" cm="1">
        <f t="array" ref="G72">INDEX(DB_SIA, $I$9, $I72+G$57)</f>
        <v>1</v>
      </c>
      <c r="H72" s="101"/>
      <c r="I72" s="421">
        <v>34</v>
      </c>
      <c r="J72" s="414"/>
      <c r="K72" s="108"/>
      <c r="L72" s="406"/>
      <c r="Q72" s="91"/>
      <c r="R72" s="91"/>
      <c r="S72" s="91"/>
      <c r="T72" s="91"/>
      <c r="U72" s="91"/>
      <c r="V72" s="91"/>
      <c r="W72" s="91"/>
      <c r="X72" s="91"/>
    </row>
    <row r="73" spans="1:24" ht="15" hidden="1" customHeight="1">
      <c r="A73" s="354"/>
      <c r="B73" s="388" t="s">
        <v>196</v>
      </c>
      <c r="C73" s="336">
        <f>C49/(0.8*C59*C61)</f>
        <v>3.5863095238095242</v>
      </c>
      <c r="D73" s="336">
        <f>D49/(0.8*D59*D61)</f>
        <v>3.5863095238095242</v>
      </c>
      <c r="E73" s="336">
        <f>E49/(0.8*E59*E61)</f>
        <v>2.2989163614163619</v>
      </c>
      <c r="F73" s="336">
        <f>F49/(0.8*F59*F61)</f>
        <v>4.6109693877551026</v>
      </c>
      <c r="G73" s="336">
        <f>G49/(0.8*G59*G61)</f>
        <v>3.5863095238095242</v>
      </c>
      <c r="H73" s="101"/>
      <c r="I73" s="413"/>
      <c r="J73" s="414"/>
      <c r="K73" s="108"/>
      <c r="L73" s="406"/>
      <c r="Q73" s="91"/>
      <c r="R73" s="91"/>
      <c r="S73" s="91"/>
      <c r="T73" s="91"/>
      <c r="U73" s="91"/>
      <c r="V73" s="91"/>
      <c r="W73" s="91"/>
      <c r="X73" s="91"/>
    </row>
    <row r="74" spans="1:24" ht="15" hidden="1" customHeight="1">
      <c r="A74" s="354"/>
      <c r="B74" s="388" t="s">
        <v>195</v>
      </c>
      <c r="C74" s="337">
        <f>C71*((C70*C42)/11+C43)*C45*C44*C72</f>
        <v>197.10000000000005</v>
      </c>
      <c r="D74" s="337">
        <f>D71*((D70*D42)/11+D43)*D45*D44*D72</f>
        <v>492.75000000000006</v>
      </c>
      <c r="E74" s="337">
        <f>E71*((E70*E42)/11+E43)*E45*E44*E72</f>
        <v>246.37500000000003</v>
      </c>
      <c r="F74" s="337">
        <f>F71*((F70*F42)/11+F43)*F45*F44*F72</f>
        <v>492.75000000000006</v>
      </c>
      <c r="G74" s="337">
        <f>G71*((G70*G42)/11+G43)*G45*G44*G72</f>
        <v>443.47500000000002</v>
      </c>
      <c r="H74" s="101"/>
      <c r="I74" s="413"/>
      <c r="J74" s="414"/>
      <c r="K74" s="108"/>
      <c r="L74" s="406"/>
      <c r="Q74" s="91"/>
      <c r="R74" s="91"/>
      <c r="S74" s="91"/>
      <c r="T74" s="91"/>
      <c r="U74" s="91"/>
      <c r="V74" s="91"/>
      <c r="W74" s="91"/>
      <c r="X74" s="91"/>
    </row>
    <row r="75" spans="1:24" ht="15" hidden="1" customHeight="1">
      <c r="A75" s="354"/>
      <c r="B75" s="388" t="s">
        <v>197</v>
      </c>
      <c r="C75" s="336">
        <f>C74*C73/1000</f>
        <v>0.70686160714285751</v>
      </c>
      <c r="D75" s="336">
        <f>D74*D73/1000</f>
        <v>1.7671540178571434</v>
      </c>
      <c r="E75" s="336">
        <f>E74*E73/1000</f>
        <v>0.5663955185439562</v>
      </c>
      <c r="F75" s="336">
        <f>F74*F73/1000</f>
        <v>2.2720551658163273</v>
      </c>
      <c r="G75" s="336">
        <f>G74*G73/1000</f>
        <v>1.590438616071429</v>
      </c>
      <c r="H75" s="101"/>
      <c r="I75" s="413"/>
      <c r="J75" s="414"/>
      <c r="K75" s="108"/>
      <c r="L75" s="406"/>
      <c r="Q75" s="91"/>
      <c r="R75" s="91"/>
      <c r="S75" s="91"/>
      <c r="T75" s="91"/>
      <c r="U75" s="91"/>
      <c r="V75" s="91"/>
      <c r="W75" s="91"/>
      <c r="X75" s="91"/>
    </row>
    <row r="76" spans="1:24" ht="15" hidden="1" customHeight="1">
      <c r="A76" s="354"/>
      <c r="B76" s="354"/>
      <c r="C76" s="354"/>
      <c r="D76" s="354"/>
      <c r="E76" s="354"/>
      <c r="F76" s="354"/>
      <c r="G76" s="354"/>
      <c r="H76" s="354"/>
      <c r="I76" s="413"/>
      <c r="J76" s="414"/>
      <c r="K76" s="108"/>
      <c r="L76" s="108"/>
      <c r="M76" s="108"/>
      <c r="N76" s="108"/>
      <c r="O76" s="108"/>
      <c r="Q76" s="91"/>
      <c r="R76" s="91"/>
      <c r="S76" s="91"/>
      <c r="T76" s="91"/>
      <c r="U76" s="91"/>
      <c r="V76" s="91"/>
      <c r="W76" s="91"/>
      <c r="X76" s="91"/>
    </row>
    <row r="77" spans="1:24" s="90" customFormat="1" ht="21.2" customHeight="1">
      <c r="A77" s="350"/>
      <c r="B77" s="94" t="str" cm="1">
        <f t="array" ref="B77">INDEX(Textes!$B:$D, K77, $K$2)</f>
        <v>Leuchten</v>
      </c>
      <c r="C77" s="86"/>
      <c r="D77" s="86"/>
      <c r="E77" s="86"/>
      <c r="F77" s="86"/>
      <c r="G77" s="86"/>
      <c r="H77" s="86"/>
      <c r="I77" s="82"/>
      <c r="J77" s="82"/>
      <c r="K77" s="91">
        <v>86</v>
      </c>
      <c r="L77" s="98"/>
      <c r="M77" s="91"/>
      <c r="N77" s="91"/>
      <c r="O77" s="91"/>
      <c r="P77" s="96"/>
      <c r="Q77" s="91"/>
      <c r="R77" s="91"/>
      <c r="S77" s="91"/>
      <c r="T77" s="91"/>
      <c r="U77" s="91"/>
      <c r="V77" s="91"/>
      <c r="W77" s="91"/>
      <c r="X77" s="91"/>
    </row>
    <row r="78" spans="1:24" ht="45" customHeight="1">
      <c r="A78" s="355" t="s">
        <v>5244</v>
      </c>
      <c r="B78" s="368"/>
      <c r="C78" s="109" t="str" cm="1">
        <f t="array" ref="C78">INDEX(Textes!$B:$D, L78, $K$2)</f>
        <v>System-
leistung</v>
      </c>
      <c r="D78" s="109" t="str" cm="1">
        <f t="array" ref="D78">INDEX(Textes!$B:$D, M78, $K$2)</f>
        <v>Anzahl</v>
      </c>
      <c r="E78" s="109" t="str" cm="1">
        <f t="array" ref="E78">INDEX(Textes!$B:$D, N78, $K$2)</f>
        <v>Effektive 
Betriebs-
leistung</v>
      </c>
      <c r="F78" s="110" t="str" cm="1">
        <f t="array" ref="F78">INDEX(Textes!$B:$D, O78, $K$2)</f>
        <v>Installierte Leistung</v>
      </c>
      <c r="G78" s="86"/>
      <c r="H78" s="86"/>
      <c r="K78" s="91" t="s">
        <v>156</v>
      </c>
      <c r="L78" s="91">
        <v>88</v>
      </c>
      <c r="M78" s="91">
        <v>90</v>
      </c>
      <c r="N78" s="91">
        <v>91</v>
      </c>
      <c r="O78" s="91">
        <v>92</v>
      </c>
      <c r="Q78" s="91"/>
      <c r="R78" s="91"/>
      <c r="S78" s="91"/>
      <c r="T78" s="91"/>
      <c r="U78" s="91"/>
      <c r="V78" s="91"/>
      <c r="W78" s="91"/>
      <c r="X78" s="91"/>
    </row>
    <row r="79" spans="1:24" s="114" customFormat="1" ht="16.5">
      <c r="A79" s="350"/>
      <c r="B79" s="111"/>
      <c r="C79" s="112" t="s">
        <v>172</v>
      </c>
      <c r="D79" s="112" t="s">
        <v>156</v>
      </c>
      <c r="E79" s="112" t="s">
        <v>172</v>
      </c>
      <c r="F79" s="113" t="s">
        <v>162</v>
      </c>
      <c r="G79" s="86"/>
      <c r="H79" s="86"/>
      <c r="I79" s="81"/>
      <c r="J79" s="81"/>
      <c r="K79" s="96"/>
      <c r="L79" s="96"/>
      <c r="M79" s="96"/>
      <c r="N79" s="96"/>
      <c r="O79" s="96"/>
      <c r="P79" s="96"/>
      <c r="Q79" s="96"/>
      <c r="R79" s="96"/>
      <c r="S79" s="96"/>
      <c r="T79" s="96"/>
      <c r="U79" s="96"/>
      <c r="V79" s="96"/>
      <c r="W79" s="96"/>
      <c r="X79" s="96"/>
    </row>
    <row r="80" spans="1:24" ht="15" customHeight="1">
      <c r="A80" s="351"/>
      <c r="B80" s="287"/>
      <c r="C80" s="115" t="str">
        <f>IFERROR(VLOOKUP(B80, LeuchtenTabelle, 7, FALSE), "")</f>
        <v/>
      </c>
      <c r="D80" s="188"/>
      <c r="E80" s="349"/>
      <c r="F80" s="116" t="str">
        <f>IFERROR(IF(E80&gt;0, E80, C80) * D80 / 1000, "")</f>
        <v/>
      </c>
      <c r="G80" s="86"/>
      <c r="H80" s="86"/>
    </row>
    <row r="81" spans="1:24" ht="15" customHeight="1">
      <c r="A81" s="351"/>
      <c r="B81" s="287"/>
      <c r="C81" s="115" t="str">
        <f>IFERROR(VLOOKUP(B81, LeuchtenTabelle, 7, FALSE), "")</f>
        <v/>
      </c>
      <c r="D81" s="188"/>
      <c r="E81" s="349"/>
      <c r="F81" s="116" t="str">
        <f t="shared" ref="F81:F84" si="2">IFERROR(IF(E81&gt;0, E81, C81) * D81 / 1000, "")</f>
        <v/>
      </c>
      <c r="G81" s="86"/>
      <c r="H81" s="86"/>
    </row>
    <row r="82" spans="1:24" ht="15" customHeight="1">
      <c r="A82" s="351"/>
      <c r="B82" s="287"/>
      <c r="C82" s="115" t="str">
        <f>IFERROR(VLOOKUP(B82, LeuchtenTabelle, 7, FALSE), "")</f>
        <v/>
      </c>
      <c r="D82" s="188"/>
      <c r="E82" s="349"/>
      <c r="F82" s="116" t="str">
        <f t="shared" si="2"/>
        <v/>
      </c>
      <c r="G82" s="86"/>
      <c r="H82" s="86"/>
    </row>
    <row r="83" spans="1:24" ht="15" customHeight="1">
      <c r="A83" s="351"/>
      <c r="B83" s="287"/>
      <c r="C83" s="115" t="str">
        <f>IFERROR(VLOOKUP(B83, LeuchtenTabelle, 7, FALSE), "")</f>
        <v/>
      </c>
      <c r="D83" s="188"/>
      <c r="E83" s="349"/>
      <c r="F83" s="116" t="str">
        <f t="shared" si="2"/>
        <v/>
      </c>
      <c r="G83" s="86"/>
      <c r="H83" s="86"/>
    </row>
    <row r="84" spans="1:24" ht="15" customHeight="1">
      <c r="A84" s="351"/>
      <c r="B84" s="287"/>
      <c r="C84" s="115" t="str">
        <f>IFERROR(VLOOKUP(B84, LeuchtenTabelle, 7, FALSE), "")</f>
        <v/>
      </c>
      <c r="D84" s="188"/>
      <c r="E84" s="349"/>
      <c r="F84" s="116" t="str">
        <f t="shared" si="2"/>
        <v/>
      </c>
      <c r="G84" s="86"/>
      <c r="H84" s="86"/>
    </row>
    <row r="85" spans="1:24" ht="16.5">
      <c r="A85" s="351"/>
      <c r="B85" s="117"/>
      <c r="C85" s="95"/>
      <c r="D85" s="95"/>
      <c r="E85" s="95"/>
      <c r="F85" s="118"/>
      <c r="G85" s="86"/>
      <c r="H85" s="95"/>
    </row>
    <row r="86" spans="1:24" s="90" customFormat="1" ht="21.2" customHeight="1">
      <c r="A86" s="350"/>
      <c r="B86" s="94" t="str" cm="1">
        <f t="array" ref="B86">INDEX(Textes!$B:$D, K86, $K$2)</f>
        <v>Energiebilanz</v>
      </c>
      <c r="C86" s="86"/>
      <c r="D86" s="86"/>
      <c r="E86" s="86"/>
      <c r="F86" s="86"/>
      <c r="G86" s="86"/>
      <c r="H86" s="86"/>
      <c r="I86" s="82"/>
      <c r="J86" s="82"/>
      <c r="K86" s="91">
        <v>93</v>
      </c>
      <c r="L86" s="394" t="s">
        <v>130</v>
      </c>
      <c r="M86" s="394" t="s">
        <v>131</v>
      </c>
      <c r="N86" s="394" t="s">
        <v>132</v>
      </c>
      <c r="O86" s="394" t="s">
        <v>5297</v>
      </c>
      <c r="P86" s="394" t="s">
        <v>5298</v>
      </c>
      <c r="Q86" s="91"/>
      <c r="R86" s="91"/>
      <c r="S86" s="91"/>
      <c r="T86" s="91"/>
      <c r="U86" s="91"/>
      <c r="V86" s="91"/>
      <c r="W86" s="91"/>
      <c r="X86" s="91"/>
    </row>
    <row r="87" spans="1:24" ht="42" customHeight="1">
      <c r="A87" s="351"/>
      <c r="B87" s="368"/>
      <c r="C87" s="109" t="str" cm="1">
        <f t="array" ref="C87">INDEX(Textes!$B:$D,L87, $K$2)</f>
        <v>Projektwert</v>
      </c>
      <c r="D87" s="109" t="str" cm="1">
        <f t="array" ref="D87">INDEX(Textes!$B:$D, M87, $K$2)</f>
        <v>Grenzwert</v>
      </c>
      <c r="E87" s="109" t="str" cm="1">
        <f t="array" ref="E87">INDEX(Textes!$B:$D, N87, $K$2)</f>
        <v>Minergie / Prokilowatt / EffEL</v>
      </c>
      <c r="F87" s="110" t="str" cm="1">
        <f t="array" ref="F87">INDEX(Textes!$B:$D, O87, $K$2)</f>
        <v>Zielwert</v>
      </c>
      <c r="G87" s="86"/>
      <c r="H87" s="86"/>
      <c r="K87" s="91" t="s">
        <v>156</v>
      </c>
      <c r="L87" s="91">
        <v>95</v>
      </c>
      <c r="M87" s="91">
        <v>97</v>
      </c>
      <c r="N87" s="91">
        <v>98</v>
      </c>
      <c r="O87" s="91">
        <v>99</v>
      </c>
      <c r="Q87" s="91"/>
      <c r="R87" s="91"/>
      <c r="S87" s="91"/>
      <c r="T87" s="91"/>
      <c r="U87" s="91"/>
      <c r="V87" s="91"/>
      <c r="W87" s="91"/>
      <c r="X87" s="91"/>
    </row>
    <row r="88" spans="1:24" ht="15" customHeight="1">
      <c r="A88" s="351"/>
      <c r="B88" s="80" t="str" cm="1">
        <f t="array" ref="B88">INDEX(Textes!$B:$D, K88, $K$2)</f>
        <v>Installierte Leistung (kW)</v>
      </c>
      <c r="C88" s="119" t="str">
        <f>IF(SUM(F80:$F$84)&gt;0, SUM(F80:$F$84), "")</f>
        <v/>
      </c>
      <c r="D88" s="119" t="str">
        <f>IFERROR(D$89*$C$8/1000, "")</f>
        <v/>
      </c>
      <c r="E88" s="119" t="s">
        <v>156</v>
      </c>
      <c r="F88" s="120" t="str">
        <f>IFERROR(F$89*$C$8/1000, "")</f>
        <v/>
      </c>
      <c r="G88" s="86"/>
      <c r="H88" s="95"/>
      <c r="K88" s="96">
        <v>100</v>
      </c>
      <c r="L88" s="431">
        <f>SUM(F80:F84)</f>
        <v>0</v>
      </c>
      <c r="M88" s="430">
        <f>D73*$C$8/1000</f>
        <v>0</v>
      </c>
      <c r="N88" s="430">
        <f>E73*$C$8/1000</f>
        <v>0</v>
      </c>
      <c r="O88" s="430">
        <f>F73*$C$8/1000</f>
        <v>0</v>
      </c>
      <c r="P88" s="431">
        <f>SUMPRODUCT($C$80:$C$84,$D$80:$D$84)/1000</f>
        <v>0</v>
      </c>
    </row>
    <row r="89" spans="1:24" ht="15" customHeight="1">
      <c r="A89" s="351"/>
      <c r="B89" s="80" t="str" cm="1">
        <f t="array" ref="B89">INDEX(Textes!$B:$D, K89, $K$2)</f>
        <v>Spezifische Leistung (W/m²)</v>
      </c>
      <c r="C89" s="119" t="str">
        <f>IFERROR(C88/$C$8*1000, "")</f>
        <v/>
      </c>
      <c r="D89" s="119" t="str">
        <f>IFERROR($M$89, "")</f>
        <v/>
      </c>
      <c r="E89" s="119" t="s">
        <v>156</v>
      </c>
      <c r="F89" s="120" t="str">
        <f>IFERROR($N$89, "")</f>
        <v/>
      </c>
      <c r="G89" s="86"/>
      <c r="H89" s="95"/>
      <c r="K89" s="96">
        <v>101</v>
      </c>
      <c r="L89" s="371" t="e">
        <f>L$88/$C$8*1000</f>
        <v>#DIV/0!</v>
      </c>
      <c r="M89" s="371" t="e">
        <f>M$88/$C$8*1000</f>
        <v>#DIV/0!</v>
      </c>
      <c r="N89" s="371" t="e">
        <f>N$88/$C$8*1000</f>
        <v>#DIV/0!</v>
      </c>
      <c r="O89" s="371" t="e">
        <f>O$88/$C$8*1000</f>
        <v>#DIV/0!</v>
      </c>
      <c r="P89" s="371" t="e">
        <f>P$88/$C$8*1000</f>
        <v>#DIV/0!</v>
      </c>
    </row>
    <row r="90" spans="1:24" ht="15" customHeight="1">
      <c r="A90" s="351"/>
      <c r="B90" s="80" t="str" cm="1">
        <f t="array" ref="B90">INDEX(Textes!$B:$D, K90, $K$2)</f>
        <v>Volllaststunden (h/a)</v>
      </c>
      <c r="C90" s="121" t="str">
        <f>IF(ISNUMBER(C88), L$90, "")</f>
        <v/>
      </c>
      <c r="D90" s="121" t="str">
        <f>IF(ISNUMBER(D88), M$90, "")</f>
        <v/>
      </c>
      <c r="E90" s="121" t="s">
        <v>156</v>
      </c>
      <c r="F90" s="400" t="str">
        <f>IF(ISNUMBER(F88), N$90, "")</f>
        <v/>
      </c>
      <c r="G90" s="86"/>
      <c r="H90" s="95"/>
      <c r="K90" s="96">
        <v>102</v>
      </c>
      <c r="L90" s="372">
        <f>IFERROR(C$74, "")</f>
        <v>197.10000000000005</v>
      </c>
      <c r="M90" s="372">
        <f>IFERROR(D$74, "")</f>
        <v>492.75000000000006</v>
      </c>
      <c r="N90" s="372">
        <f>IFERROR(E$74, "")</f>
        <v>246.37500000000003</v>
      </c>
      <c r="O90" s="372">
        <f>IFERROR(F$74, "")</f>
        <v>492.75000000000006</v>
      </c>
      <c r="P90" s="372">
        <f>IFERROR(G$74, "")</f>
        <v>443.47500000000002</v>
      </c>
    </row>
    <row r="91" spans="1:24" ht="15" customHeight="1">
      <c r="A91" s="351"/>
      <c r="B91" s="80" t="str" cm="1">
        <f t="array" ref="B91">INDEX(Textes!$B:$D, K91, $K$2)</f>
        <v>Elektrizitätsbedarf (MWh/a)</v>
      </c>
      <c r="C91" s="120" t="str">
        <f>IFERROR(C92*$C$8/1000, "")</f>
        <v/>
      </c>
      <c r="D91" s="120" t="str">
        <f>IFERROR(D92*$C$8/1000, "")</f>
        <v/>
      </c>
      <c r="E91" s="119" t="str">
        <f>IFERROR(($D91+$F91)/2, "")</f>
        <v/>
      </c>
      <c r="F91" s="120" t="str">
        <f>IFERROR(F92*$C$8/1000, "")</f>
        <v/>
      </c>
      <c r="G91" s="86"/>
      <c r="H91" s="95"/>
      <c r="K91" s="96">
        <v>104</v>
      </c>
      <c r="L91" s="371">
        <f t="shared" ref="L91:P91" si="3">L88*L90/1000</f>
        <v>0</v>
      </c>
      <c r="M91" s="371">
        <f t="shared" si="3"/>
        <v>0</v>
      </c>
      <c r="N91" s="371">
        <f t="shared" si="3"/>
        <v>0</v>
      </c>
      <c r="O91" s="371">
        <f t="shared" si="3"/>
        <v>0</v>
      </c>
      <c r="P91" s="371">
        <f t="shared" si="3"/>
        <v>0</v>
      </c>
    </row>
    <row r="92" spans="1:24" ht="15" customHeight="1">
      <c r="A92" s="351"/>
      <c r="B92" s="80" t="str" cm="1">
        <f t="array" ref="B92">INDEX(Textes!$B:$D, K92, $K$2)</f>
        <v>Elektrizitätsbedarf (kWh/m²)</v>
      </c>
      <c r="C92" s="119" t="str">
        <f>IFERROR(C$88*C$90/$C$8, "")</f>
        <v/>
      </c>
      <c r="D92" s="119" t="str">
        <f>IFERROR(D$88*D$90/$C$8, "")</f>
        <v/>
      </c>
      <c r="E92" s="119" t="str">
        <f>IFERROR(($D92+$F92)/2, "")</f>
        <v/>
      </c>
      <c r="F92" s="120" t="str">
        <f>IFERROR(F$88*F$90/$C$8, "")</f>
        <v/>
      </c>
      <c r="G92" s="86"/>
      <c r="H92" s="95"/>
      <c r="K92" s="96">
        <v>103</v>
      </c>
      <c r="L92" s="375" t="e">
        <f t="shared" ref="L92:P92" si="4">L89*L90/1000</f>
        <v>#DIV/0!</v>
      </c>
      <c r="M92" s="375" t="e">
        <f t="shared" si="4"/>
        <v>#DIV/0!</v>
      </c>
      <c r="N92" s="375" t="e">
        <f t="shared" si="4"/>
        <v>#DIV/0!</v>
      </c>
      <c r="O92" s="375" t="e">
        <f t="shared" si="4"/>
        <v>#DIV/0!</v>
      </c>
      <c r="P92" s="375" t="e">
        <f t="shared" si="4"/>
        <v>#DIV/0!</v>
      </c>
    </row>
    <row r="93" spans="1:24" ht="16.5">
      <c r="A93" s="351"/>
      <c r="B93" s="86"/>
      <c r="C93" s="95"/>
      <c r="D93" s="95"/>
      <c r="E93" s="95"/>
      <c r="F93" s="95"/>
      <c r="G93" s="86"/>
      <c r="H93" s="95"/>
    </row>
    <row r="94" spans="1:24" ht="16.5">
      <c r="A94" s="351"/>
      <c r="B94" s="86"/>
      <c r="C94" s="95"/>
      <c r="D94" s="95"/>
      <c r="E94" s="95"/>
      <c r="F94" s="95"/>
      <c r="G94" s="86"/>
      <c r="H94" s="95"/>
    </row>
    <row r="95" spans="1:24" ht="16.5">
      <c r="A95" s="351"/>
      <c r="B95" s="86"/>
      <c r="C95" s="95"/>
      <c r="D95" s="95"/>
      <c r="E95" s="95"/>
      <c r="F95" s="95"/>
      <c r="G95" s="86"/>
      <c r="H95" s="95"/>
    </row>
    <row r="96" spans="1:24" ht="16.5">
      <c r="A96" s="351"/>
      <c r="B96" s="86"/>
      <c r="C96" s="95"/>
      <c r="D96" s="95"/>
      <c r="E96" s="95"/>
      <c r="F96" s="95"/>
      <c r="G96" s="86"/>
      <c r="H96" s="95"/>
    </row>
    <row r="97" spans="1:8" ht="16.5">
      <c r="A97" s="351"/>
      <c r="B97" s="86"/>
      <c r="C97" s="95"/>
      <c r="D97" s="95"/>
      <c r="E97" s="95"/>
      <c r="F97" s="95"/>
      <c r="G97" s="86"/>
      <c r="H97" s="95"/>
    </row>
    <row r="98" spans="1:8" ht="16.5">
      <c r="A98" s="351"/>
      <c r="B98" s="86"/>
      <c r="C98" s="95"/>
      <c r="D98" s="95"/>
      <c r="E98" s="95"/>
      <c r="F98" s="95"/>
      <c r="G98" s="86"/>
      <c r="H98" s="95"/>
    </row>
    <row r="99" spans="1:8" ht="16.5">
      <c r="A99" s="351"/>
      <c r="B99" s="86"/>
      <c r="C99" s="95"/>
      <c r="D99" s="95"/>
      <c r="E99" s="95"/>
      <c r="F99" s="95"/>
      <c r="G99" s="86"/>
      <c r="H99" s="95"/>
    </row>
    <row r="100" spans="1:8" ht="16.5">
      <c r="A100" s="351"/>
      <c r="B100" s="86"/>
      <c r="C100" s="95"/>
      <c r="D100" s="95"/>
      <c r="E100" s="95"/>
      <c r="F100" s="95"/>
      <c r="G100" s="86"/>
      <c r="H100" s="95"/>
    </row>
    <row r="101" spans="1:8" ht="16.5" hidden="1">
      <c r="A101" s="351"/>
      <c r="B101" s="122"/>
      <c r="C101" s="123"/>
      <c r="D101" s="123"/>
      <c r="E101" s="123"/>
      <c r="F101" s="123"/>
      <c r="G101" s="86"/>
      <c r="H101" s="123"/>
    </row>
    <row r="102" spans="1:8" ht="16.5" hidden="1">
      <c r="A102" s="351"/>
      <c r="B102" s="122"/>
      <c r="C102" s="123"/>
      <c r="D102" s="123"/>
      <c r="E102" s="123"/>
      <c r="F102" s="123"/>
      <c r="G102" s="86"/>
      <c r="H102" s="123"/>
    </row>
    <row r="103" spans="1:8" ht="16.5" hidden="1">
      <c r="B103" s="122"/>
      <c r="C103" s="123"/>
      <c r="D103" s="123"/>
      <c r="E103" s="123"/>
      <c r="F103" s="123"/>
      <c r="G103" s="86"/>
      <c r="H103" s="123"/>
    </row>
    <row r="104" spans="1:8" ht="16.5" hidden="1">
      <c r="A104" s="351"/>
      <c r="B104" s="86"/>
      <c r="C104" s="95"/>
      <c r="D104" s="95"/>
      <c r="E104" s="95"/>
      <c r="F104" s="95"/>
      <c r="G104" s="86"/>
      <c r="H104" s="95"/>
    </row>
    <row r="105" spans="1:8" ht="16.5" hidden="1" customHeight="1">
      <c r="G105" s="86"/>
    </row>
  </sheetData>
  <sheetProtection algorithmName="SHA-512" hashValue="D7lMIrzB2c0x1bqvsnkLHzrAd9bFiIVWsErTULYAweDpIe7jMf+xAiw6JSnBpO3LKKpqqkkPUXqR35nyguw69g==" saltValue="lI2kZ2awWszfEZ0G/jfbSw==" spinCount="100000" sheet="1" objects="1" scenarios="1"/>
  <mergeCells count="25">
    <mergeCell ref="C10:F10"/>
    <mergeCell ref="B4:F4"/>
    <mergeCell ref="C6:F6"/>
    <mergeCell ref="C7:F7"/>
    <mergeCell ref="C8:F8"/>
    <mergeCell ref="C9:F9"/>
    <mergeCell ref="C24:F24"/>
    <mergeCell ref="C11:F11"/>
    <mergeCell ref="C12:F12"/>
    <mergeCell ref="C15:F15"/>
    <mergeCell ref="C16:F16"/>
    <mergeCell ref="C17:F17"/>
    <mergeCell ref="C18:F18"/>
    <mergeCell ref="C19:F19"/>
    <mergeCell ref="C20:F20"/>
    <mergeCell ref="C21:F21"/>
    <mergeCell ref="C22:F22"/>
    <mergeCell ref="C23:F23"/>
    <mergeCell ref="C33:F33"/>
    <mergeCell ref="C27:F27"/>
    <mergeCell ref="C28:F28"/>
    <mergeCell ref="C29:F29"/>
    <mergeCell ref="C30:F30"/>
    <mergeCell ref="C31:F31"/>
    <mergeCell ref="C32:F32"/>
  </mergeCells>
  <conditionalFormatting sqref="B80:B84">
    <cfRule type="expression" dxfId="62" priority="5">
      <formula>NOT(ISBLANK($B80))</formula>
    </cfRule>
  </conditionalFormatting>
  <conditionalFormatting sqref="B10:F12 B15:F23">
    <cfRule type="expression" dxfId="61" priority="6">
      <formula>$J$9=FALSE</formula>
    </cfRule>
  </conditionalFormatting>
  <conditionalFormatting sqref="B12:F12">
    <cfRule type="expression" dxfId="60" priority="8">
      <formula>$J$11=FALSE</formula>
    </cfRule>
  </conditionalFormatting>
  <conditionalFormatting sqref="B28:F33">
    <cfRule type="expression" dxfId="59" priority="9">
      <formula>NOT($J$27)</formula>
    </cfRule>
  </conditionalFormatting>
  <conditionalFormatting sqref="C12">
    <cfRule type="expression" dxfId="58" priority="1">
      <formula>AND(NOT($J$11), NOT(ISBLANK($C12)))</formula>
    </cfRule>
  </conditionalFormatting>
  <conditionalFormatting sqref="C6:F12 C15:F24 C27:F33">
    <cfRule type="expression" dxfId="57" priority="7">
      <formula>NOT(ISBLANK($C6))</formula>
    </cfRule>
  </conditionalFormatting>
  <conditionalFormatting sqref="C10:F11 C15 C17:F23">
    <cfRule type="expression" dxfId="56" priority="2">
      <formula>AND(NOT($J$9), NOT(ISBLANK($C10)))</formula>
    </cfRule>
  </conditionalFormatting>
  <conditionalFormatting sqref="C28:F33">
    <cfRule type="expression" dxfId="55" priority="3">
      <formula>AND(NOT($J$27), NOT(ISBLANK($C28)))</formula>
    </cfRule>
  </conditionalFormatting>
  <conditionalFormatting sqref="D80:E84">
    <cfRule type="expression" dxfId="54" priority="4">
      <formula>NOT(ISBLANK(D80))</formula>
    </cfRule>
  </conditionalFormatting>
  <dataValidations count="22">
    <dataValidation type="list" allowBlank="1" showInputMessage="1" showErrorMessage="1" sqref="C27:F27" xr:uid="{AECFAFD7-DDC4-405E-9FE7-2A6D151994AE}">
      <formula1>JaNein</formula1>
    </dataValidation>
    <dataValidation type="list" allowBlank="1" showInputMessage="1" showErrorMessage="1" sqref="C33:F33" xr:uid="{6941B81C-F9BC-4C34-B3B4-C4607D277502}">
      <formula1>Regelung_Tageslicht</formula1>
    </dataValidation>
    <dataValidation type="list" allowBlank="1" showInputMessage="1" showErrorMessage="1" sqref="C28:F28" xr:uid="{35B8189C-9EE1-4394-B8F9-4F935517FB6D}">
      <formula1>Glasanteil</formula1>
    </dataValidation>
    <dataValidation type="list" allowBlank="1" showInputMessage="1" showErrorMessage="1" sqref="C30:F30" xr:uid="{8949DA4D-A7E5-4001-A3EB-B26D48A0B48A}">
      <formula1>Umgebung</formula1>
    </dataValidation>
    <dataValidation type="list" allowBlank="1" showInputMessage="1" showErrorMessage="1" sqref="C29:F29" xr:uid="{FA1BD318-03DA-4CA9-BF16-55724FC47942}">
      <formula1>Raumhelligkeit</formula1>
    </dataValidation>
    <dataValidation type="list" allowBlank="1" showInputMessage="1" showErrorMessage="1" sqref="C32:F32" xr:uid="{8DA4B359-1A6D-4D17-A00E-1523CD6B42B5}">
      <formula1>IF($I$31&lt;6,Sonnenschutz_Regelung_Mit,Sonnenschutz_Regelung_Ohne)</formula1>
    </dataValidation>
    <dataValidation type="list" allowBlank="1" showInputMessage="1" showErrorMessage="1" sqref="C31:F31" xr:uid="{873EB5CC-123E-448C-978E-37422AD6F59C}">
      <formula1>Sonnenschutz_Art</formula1>
    </dataValidation>
    <dataValidation type="decimal" allowBlank="1" showInputMessage="1" showErrorMessage="1" sqref="C22:F22" xr:uid="{F20A66F4-1B7A-4B43-8F80-E3DA0547E570}">
      <formula1>0</formula1>
      <formula2>9999</formula2>
    </dataValidation>
    <dataValidation type="decimal" allowBlank="1" showInputMessage="1" showErrorMessage="1" sqref="C21:F21" xr:uid="{3291E3DA-9AEB-4060-AE31-69F6DFB18288}">
      <formula1>0</formula1>
      <formula2>365</formula2>
    </dataValidation>
    <dataValidation type="decimal" allowBlank="1" showInputMessage="1" showErrorMessage="1" sqref="C20:F20" xr:uid="{5D45485E-38FE-4D95-9945-951B918C559E}">
      <formula1>0</formula1>
      <formula2>13</formula2>
    </dataValidation>
    <dataValidation type="decimal" allowBlank="1" showInputMessage="1" showErrorMessage="1" sqref="C19:F19" xr:uid="{8D388877-D177-44F4-AE3F-303E6357BDC1}">
      <formula1>0</formula1>
      <formula2>11</formula2>
    </dataValidation>
    <dataValidation type="list" allowBlank="1" showInputMessage="1" showErrorMessage="1" sqref="C18:F18" xr:uid="{85F237C2-DFFD-4436-A346-22B8E4FDEB9D}">
      <formula1>"0.05,0.75"</formula1>
    </dataValidation>
    <dataValidation type="decimal" allowBlank="1" showInputMessage="1" showErrorMessage="1" sqref="C17:F17" xr:uid="{F584BA80-A6B5-4AF6-8C22-38F094C5F24E}">
      <formula1>0</formula1>
      <formula2>30</formula2>
    </dataValidation>
    <dataValidation type="decimal" allowBlank="1" showInputMessage="1" showErrorMessage="1" sqref="C15:F15" xr:uid="{913549E0-BA4C-413E-8A33-B0B30A74F058}">
      <formula1>0</formula1>
      <formula2>999</formula2>
    </dataValidation>
    <dataValidation type="list" allowBlank="1" showInputMessage="1" showErrorMessage="1" sqref="C9:F9" xr:uid="{36F8097F-6118-472C-9FFB-C070F4B59E39}">
      <formula1>RoomTypes</formula1>
    </dataValidation>
    <dataValidation type="list" allowBlank="1" showInputMessage="1" showErrorMessage="1" sqref="C24:F24" xr:uid="{C0832F26-730B-4624-84FD-640FF0C436BF}">
      <formula1>k_Pr</formula1>
    </dataValidation>
    <dataValidation type="decimal" allowBlank="1" showInputMessage="1" showErrorMessage="1" sqref="C16:F16 C8:F8" xr:uid="{D9411A5A-248F-4A67-B54E-CB1008908C54}">
      <formula1>0</formula1>
      <formula2>1000000</formula2>
    </dataValidation>
    <dataValidation type="textLength" allowBlank="1" showInputMessage="1" showErrorMessage="1" sqref="C6:F7" xr:uid="{0177AE72-685A-4B0C-83E7-DA33F8A90EAD}">
      <formula1>0</formula1>
      <formula2>250</formula2>
    </dataValidation>
    <dataValidation type="list" allowBlank="1" showInputMessage="1" showErrorMessage="1" sqref="B80:B84" xr:uid="{0A2AE50C-1E50-428B-9041-C6595733DAB6}">
      <formula1>LeuchtenListe</formula1>
    </dataValidation>
    <dataValidation type="decimal" operator="greaterThanOrEqual" allowBlank="1" showInputMessage="1" showErrorMessage="1" sqref="E80:E84" xr:uid="{15B2C1D9-CBC4-49B3-B656-228C8127BA5E}">
      <formula1>0</formula1>
    </dataValidation>
    <dataValidation type="whole" allowBlank="1" showInputMessage="1" showErrorMessage="1" sqref="D80:D84" xr:uid="{861265DF-69DB-49BB-9E65-D78C63725E00}">
      <formula1>0</formula1>
      <formula2>1000000</formula2>
    </dataValidation>
    <dataValidation type="list" allowBlank="1" showInputMessage="1" showErrorMessage="1" sqref="C32:F32" xr:uid="{4D805717-FAFF-4765-A5FA-234381EB7C83}">
      <formula1>IF($I$31&lt;=5, Sonnenschutz_Regelung_Mit, Sonnenschutz_Regelung_Ohne)</formula1>
    </dataValidation>
  </dataValidations>
  <pageMargins left="0.7" right="0.7" top="0.75" bottom="0.75" header="0.3" footer="0.3"/>
  <legacyDrawing r:id="rId1"/>
  <extLst>
    <ext xmlns:x14="http://schemas.microsoft.com/office/spreadsheetml/2009/9/main" uri="{CCE6A557-97BC-4b89-ADB6-D9C93CAAB3DF}">
      <x14:dataValidations xmlns:xm="http://schemas.microsoft.com/office/excel/2006/main" count="5">
        <x14:dataValidation type="list" allowBlank="1" showInputMessage="1" showErrorMessage="1" xr:uid="{460DE950-2BE7-4136-A3E3-268A35C989B2}">
          <x14:formula1>
            <xm:f>Dropdowns!$A$209:$A$215</xm:f>
          </x14:formula1>
          <xm:sqref>C12:F12</xm:sqref>
        </x14:dataValidation>
        <x14:dataValidation type="list" allowBlank="1" showInputMessage="1" showErrorMessage="1" xr:uid="{5532CF43-D4F9-445B-B099-D2BCCEEE3661}">
          <x14:formula1>
            <xm:f>Dropdowns!$A$60:$A$62</xm:f>
          </x14:formula1>
          <xm:sqref>C27:F33 C23:F24</xm:sqref>
        </x14:dataValidation>
        <x14:dataValidation type="list" allowBlank="1" showInputMessage="1" showErrorMessage="1" xr:uid="{DB3249EB-ECF2-4191-8D37-2EF0E60017B9}">
          <x14:formula1>
            <xm:f>Dropdowns!$A$92:$A$93</xm:f>
          </x14:formula1>
          <xm:sqref>C11:F11</xm:sqref>
        </x14:dataValidation>
        <x14:dataValidation type="list" allowBlank="1" showInputMessage="1" showErrorMessage="1" xr:uid="{6FEA60A0-D287-42F8-927C-E13E33362B14}">
          <x14:formula1>
            <xm:f>Dropdowns!$A$28:$A$38</xm:f>
          </x14:formula1>
          <xm:sqref>C28:F28</xm:sqref>
        </x14:dataValidation>
        <x14:dataValidation type="list" allowBlank="1" showInputMessage="1" showErrorMessage="1" xr:uid="{2CBDF658-2DCB-4269-9410-4BF8A4965129}">
          <x14:formula1>
            <xm:f>Dropdowns!$A$42:$A$47</xm:f>
          </x14:formula1>
          <xm:sqref>C31:F31</xm:sqref>
        </x14:dataValidation>
      </x14:dataValidation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BA1E57-897E-46A7-BC17-B3323BFF3517}">
  <dimension ref="A1:X105"/>
  <sheetViews>
    <sheetView workbookViewId="0">
      <selection activeCell="C6" sqref="C6:F6"/>
    </sheetView>
  </sheetViews>
  <sheetFormatPr baseColWidth="10" defaultColWidth="0" defaultRowHeight="0" customHeight="1" zeroHeight="1"/>
  <cols>
    <col min="1" max="1" width="3.33203125" style="356" customWidth="1"/>
    <col min="2" max="2" width="30.77734375" style="90" customWidth="1"/>
    <col min="3" max="6" width="10.77734375" style="97" customWidth="1"/>
    <col min="7" max="7" width="10.77734375" style="97" hidden="1" customWidth="1"/>
    <col min="8" max="8" width="3.33203125" style="97" customWidth="1"/>
    <col min="9" max="10" width="5.6640625" style="81" hidden="1" customWidth="1"/>
    <col min="11" max="11" width="5.6640625" style="96" hidden="1" customWidth="1"/>
    <col min="12" max="16" width="10.77734375" style="96" hidden="1" customWidth="1"/>
    <col min="17" max="17" width="2.77734375" style="96" hidden="1" customWidth="1"/>
    <col min="18" max="24" width="5.6640625" style="96" hidden="1" customWidth="1"/>
    <col min="25" max="16384" width="11.5546875" style="97" hidden="1"/>
  </cols>
  <sheetData>
    <row r="1" spans="1:24" s="90" customFormat="1" ht="16.5" customHeight="1">
      <c r="A1" s="350"/>
      <c r="B1" s="86"/>
      <c r="C1" s="86"/>
      <c r="D1" s="86"/>
      <c r="E1" s="86"/>
      <c r="F1" s="86"/>
      <c r="G1" s="95"/>
      <c r="H1" s="86"/>
      <c r="I1" s="88" t="s">
        <v>5296</v>
      </c>
      <c r="J1" s="88" t="s">
        <v>5293</v>
      </c>
      <c r="K1" s="89" t="s">
        <v>159</v>
      </c>
      <c r="L1" s="403" t="s">
        <v>5294</v>
      </c>
      <c r="M1" s="89"/>
      <c r="N1" s="89"/>
      <c r="O1" s="89"/>
      <c r="P1" s="89"/>
      <c r="Q1" s="89"/>
      <c r="R1" s="89"/>
      <c r="S1" s="89"/>
      <c r="T1" s="89"/>
      <c r="U1" s="89"/>
      <c r="V1" s="89"/>
      <c r="W1" s="89"/>
      <c r="X1" s="89"/>
    </row>
    <row r="2" spans="1:24" s="90" customFormat="1" ht="24.95" customHeight="1">
      <c r="A2" s="350"/>
      <c r="B2" s="86"/>
      <c r="C2" s="86"/>
      <c r="D2" s="86"/>
      <c r="E2" s="86"/>
      <c r="F2" s="86"/>
      <c r="G2" s="95"/>
      <c r="H2" s="86"/>
      <c r="I2" s="88"/>
      <c r="J2" s="88"/>
      <c r="K2" s="89">
        <f>A!$J$2</f>
        <v>1</v>
      </c>
      <c r="L2" s="403"/>
      <c r="M2" s="89"/>
      <c r="N2" s="89"/>
      <c r="O2" s="89"/>
      <c r="P2" s="89"/>
      <c r="Q2" s="89"/>
      <c r="R2" s="89"/>
      <c r="S2" s="89"/>
      <c r="T2" s="89"/>
      <c r="U2" s="89"/>
      <c r="V2" s="89"/>
      <c r="W2" s="89"/>
      <c r="X2" s="89"/>
    </row>
    <row r="3" spans="1:24" s="90" customFormat="1" ht="24.95" customHeight="1" thickBot="1">
      <c r="A3" s="350"/>
      <c r="B3" s="374" t="str" cm="1">
        <f t="array" ref="B3">INDEX(Textes!$B:$D, K3, $K$2)&amp;": "&amp;C6</f>
        <v xml:space="preserve">Raumdatenblatt: </v>
      </c>
      <c r="C3" s="358"/>
      <c r="D3" s="358"/>
      <c r="E3" s="358"/>
      <c r="F3" s="358"/>
      <c r="G3" s="95"/>
      <c r="H3" s="86"/>
      <c r="I3" s="82"/>
      <c r="J3" s="82"/>
      <c r="K3" s="91">
        <v>70</v>
      </c>
      <c r="L3" s="404"/>
      <c r="M3" s="92"/>
      <c r="N3" s="92"/>
      <c r="O3" s="92"/>
      <c r="P3" s="92"/>
      <c r="Q3" s="92"/>
      <c r="R3" s="92"/>
      <c r="S3" s="92"/>
      <c r="T3" s="92"/>
      <c r="U3" s="92"/>
      <c r="V3" s="92"/>
      <c r="W3" s="92"/>
      <c r="X3" s="92"/>
    </row>
    <row r="4" spans="1:24" s="90" customFormat="1" ht="24.95" customHeight="1">
      <c r="A4" s="350"/>
      <c r="B4" s="522" t="str" cm="1">
        <f t="array" ref="B4">IF(J9, INDEX(Textes!$B:$D, K4, $K$2), "")</f>
        <v/>
      </c>
      <c r="C4" s="522"/>
      <c r="D4" s="522"/>
      <c r="E4" s="522"/>
      <c r="F4" s="522"/>
      <c r="G4" s="95"/>
      <c r="H4" s="86"/>
      <c r="I4" s="93"/>
      <c r="J4" s="93"/>
      <c r="K4" s="91">
        <v>132</v>
      </c>
      <c r="L4" s="404"/>
      <c r="M4" s="92"/>
      <c r="N4" s="92"/>
      <c r="O4" s="92"/>
      <c r="P4" s="96"/>
      <c r="Q4" s="91"/>
      <c r="R4" s="91"/>
      <c r="S4" s="91"/>
      <c r="T4" s="91"/>
      <c r="U4" s="91"/>
      <c r="V4" s="91"/>
      <c r="W4" s="91"/>
      <c r="X4" s="91"/>
    </row>
    <row r="5" spans="1:24" s="90" customFormat="1" ht="21.2" customHeight="1">
      <c r="A5" s="350"/>
      <c r="B5" s="94" t="str" cm="1">
        <f t="array" ref="B5">INDEX(Textes!$B:$D, K5, $K$2)</f>
        <v>Raum oder Raumgruppe</v>
      </c>
      <c r="C5" s="86"/>
      <c r="D5" s="86"/>
      <c r="E5" s="86"/>
      <c r="F5" s="86"/>
      <c r="G5" s="95"/>
      <c r="H5" s="86"/>
      <c r="I5" s="82"/>
      <c r="J5" s="82"/>
      <c r="K5" s="91">
        <v>71</v>
      </c>
      <c r="L5" s="405"/>
      <c r="M5" s="91"/>
      <c r="N5" s="91"/>
      <c r="O5" s="91"/>
      <c r="P5" s="96"/>
      <c r="Q5" s="91"/>
      <c r="R5" s="91"/>
      <c r="S5" s="91"/>
      <c r="T5" s="91"/>
      <c r="U5" s="91"/>
      <c r="V5" s="91"/>
      <c r="W5" s="91"/>
      <c r="X5" s="91"/>
    </row>
    <row r="6" spans="1:24" ht="15" customHeight="1">
      <c r="A6" s="351"/>
      <c r="B6" s="80" t="str" cm="1">
        <f t="array" ref="B6">INDEX(Textes!$B:$D, K6, $K$2)</f>
        <v>Name</v>
      </c>
      <c r="C6" s="523"/>
      <c r="D6" s="523"/>
      <c r="E6" s="523"/>
      <c r="F6" s="524"/>
      <c r="G6" s="95"/>
      <c r="H6" s="95"/>
      <c r="K6" s="96">
        <v>72</v>
      </c>
      <c r="L6" s="406"/>
      <c r="Q6" s="91"/>
      <c r="R6" s="91"/>
      <c r="S6" s="91"/>
      <c r="T6" s="91"/>
      <c r="U6" s="91"/>
      <c r="V6" s="91"/>
      <c r="W6" s="91"/>
      <c r="X6" s="91"/>
    </row>
    <row r="7" spans="1:24" ht="15" customHeight="1">
      <c r="A7" s="351"/>
      <c r="B7" s="80" t="str" cm="1">
        <f t="array" ref="B7">INDEX(Textes!$B:$D, K7, $K$2)</f>
        <v>Beschreibung</v>
      </c>
      <c r="C7" s="525"/>
      <c r="D7" s="525"/>
      <c r="E7" s="525"/>
      <c r="F7" s="526"/>
      <c r="G7" s="95"/>
      <c r="H7" s="95"/>
      <c r="K7" s="96">
        <v>73</v>
      </c>
      <c r="L7" s="407"/>
      <c r="M7" s="99"/>
      <c r="N7" s="99"/>
      <c r="O7" s="99"/>
      <c r="Q7" s="91"/>
      <c r="R7" s="91"/>
      <c r="S7" s="91"/>
      <c r="T7" s="91"/>
      <c r="U7" s="91"/>
      <c r="V7" s="91"/>
      <c r="W7" s="91"/>
      <c r="X7" s="91"/>
    </row>
    <row r="8" spans="1:24" ht="15" customHeight="1">
      <c r="A8" s="351"/>
      <c r="B8" s="80" t="str" cm="1">
        <f t="array" ref="B8">INDEX(Textes!$B:$D, K8, $K$2)</f>
        <v>Nettofläche m2</v>
      </c>
      <c r="C8" s="527"/>
      <c r="D8" s="527"/>
      <c r="E8" s="527"/>
      <c r="F8" s="528"/>
      <c r="G8" s="95"/>
      <c r="H8" s="95"/>
      <c r="K8" s="96">
        <v>74</v>
      </c>
      <c r="L8" s="407"/>
      <c r="M8" s="99"/>
      <c r="N8" s="99"/>
      <c r="O8" s="99"/>
      <c r="Q8" s="91"/>
      <c r="R8" s="91"/>
      <c r="S8" s="91"/>
      <c r="T8" s="91"/>
      <c r="U8" s="91"/>
      <c r="V8" s="91"/>
      <c r="W8" s="91"/>
      <c r="X8" s="91"/>
    </row>
    <row r="9" spans="1:24" ht="15" customHeight="1">
      <c r="A9" s="351"/>
      <c r="B9" s="80" t="str" cm="1">
        <f t="array" ref="B9">INDEX(Textes!$B:$D, K9, $K$2)</f>
        <v>Raumnutzung</v>
      </c>
      <c r="C9" s="518"/>
      <c r="D9" s="518"/>
      <c r="E9" s="518"/>
      <c r="F9" s="519"/>
      <c r="G9" s="95"/>
      <c r="H9" s="95"/>
      <c r="I9" s="370">
        <f>IF(ISBLANK(C9), 1, MATCH(C9, Dropdowns!A97:$A$150, 0))</f>
        <v>1</v>
      </c>
      <c r="J9" s="376" t="b">
        <f>(C9=Dropdowns!A150)</f>
        <v>0</v>
      </c>
      <c r="K9" s="96">
        <v>75</v>
      </c>
      <c r="L9" s="408" t="s">
        <v>5291</v>
      </c>
      <c r="M9" s="99"/>
      <c r="N9" s="99"/>
      <c r="O9" s="99"/>
      <c r="Q9" s="91"/>
      <c r="R9" s="91"/>
      <c r="S9" s="91"/>
      <c r="T9" s="91"/>
      <c r="U9" s="91"/>
      <c r="V9" s="91"/>
      <c r="W9" s="91"/>
      <c r="X9" s="91"/>
    </row>
    <row r="10" spans="1:24" ht="30" customHeight="1">
      <c r="A10" s="351"/>
      <c r="B10" s="347" t="str" cm="1">
        <f t="array" ref="B10">INDEX(Textes!$B:$D, K10, $K$2)</f>
        <v>Begründung der Spezialnutzung</v>
      </c>
      <c r="C10" s="529"/>
      <c r="D10" s="529"/>
      <c r="E10" s="529"/>
      <c r="F10" s="530"/>
      <c r="G10" s="95"/>
      <c r="H10" s="95"/>
      <c r="I10" s="82"/>
      <c r="J10" s="376"/>
      <c r="K10" s="91">
        <v>105</v>
      </c>
      <c r="L10" s="407"/>
      <c r="M10" s="99"/>
      <c r="N10" s="99"/>
      <c r="O10" s="99"/>
      <c r="Q10" s="91"/>
      <c r="R10" s="91"/>
      <c r="S10" s="91"/>
      <c r="T10" s="91"/>
      <c r="U10" s="91"/>
      <c r="V10" s="91"/>
      <c r="W10" s="91"/>
      <c r="X10" s="91"/>
    </row>
    <row r="11" spans="1:24" ht="15" customHeight="1">
      <c r="A11" s="351"/>
      <c r="B11" s="80" t="str" cm="1">
        <f t="array" ref="B11">INDEX(Textes!$B:$D, K11, $K$2)</f>
        <v>Sehbedingung</v>
      </c>
      <c r="C11" s="518"/>
      <c r="D11" s="518"/>
      <c r="E11" s="518"/>
      <c r="F11" s="519"/>
      <c r="G11" s="95"/>
      <c r="H11" s="95"/>
      <c r="I11" s="370" t="str">
        <f>IF(ISBLANK(C11), "-", MATCH(C11, Dropdowns!$A$92:$A$93, 0))</f>
        <v>-</v>
      </c>
      <c r="J11" s="376" t="b">
        <f>(I11=2)</f>
        <v>0</v>
      </c>
      <c r="K11" s="96">
        <v>76</v>
      </c>
      <c r="L11" s="408" t="s">
        <v>5292</v>
      </c>
      <c r="M11" s="99"/>
      <c r="N11" s="99"/>
      <c r="O11" s="99"/>
      <c r="Q11" s="91"/>
      <c r="R11" s="91"/>
      <c r="S11" s="91"/>
      <c r="T11" s="91"/>
      <c r="U11" s="91"/>
      <c r="V11" s="91"/>
      <c r="W11" s="91"/>
      <c r="X11" s="91"/>
    </row>
    <row r="12" spans="1:24" s="346" customFormat="1" ht="30" customHeight="1">
      <c r="A12" s="352"/>
      <c r="B12" s="347" t="str" cm="1">
        <f t="array" ref="B12">INDEX(Textes!$B:$D, K12, $K$2)</f>
        <v>Begründung für die besonderen Anforderungen</v>
      </c>
      <c r="C12" s="531"/>
      <c r="D12" s="531"/>
      <c r="E12" s="531"/>
      <c r="F12" s="532"/>
      <c r="G12" s="95"/>
      <c r="H12" s="343"/>
      <c r="I12" s="81"/>
      <c r="J12" s="81"/>
      <c r="K12" s="344">
        <v>117</v>
      </c>
      <c r="L12" s="409"/>
      <c r="M12" s="345"/>
      <c r="N12" s="345"/>
      <c r="O12" s="345"/>
      <c r="P12" s="96"/>
      <c r="Q12" s="91"/>
      <c r="R12" s="91"/>
      <c r="S12" s="91"/>
      <c r="T12" s="91"/>
      <c r="U12" s="91"/>
      <c r="V12" s="91"/>
      <c r="W12" s="91"/>
      <c r="X12" s="91"/>
    </row>
    <row r="13" spans="1:24" ht="16.5">
      <c r="A13" s="351"/>
      <c r="B13" s="86"/>
      <c r="C13" s="100"/>
      <c r="D13" s="95"/>
      <c r="E13" s="95"/>
      <c r="F13" s="95"/>
      <c r="G13" s="95"/>
      <c r="H13" s="95"/>
      <c r="L13" s="406"/>
      <c r="Q13" s="91"/>
      <c r="R13" s="91"/>
      <c r="S13" s="91"/>
      <c r="T13" s="91"/>
      <c r="U13" s="91"/>
      <c r="V13" s="91"/>
      <c r="W13" s="91"/>
      <c r="X13" s="91"/>
    </row>
    <row r="14" spans="1:24" s="90" customFormat="1" ht="21.2" customHeight="1">
      <c r="A14" s="353"/>
      <c r="B14" s="94" t="str" cm="1">
        <f t="array" ref="B14">INDEX(Textes!$B:$D, K14, $K$2)</f>
        <v>Nutzung</v>
      </c>
      <c r="C14" s="86"/>
      <c r="D14" s="86"/>
      <c r="E14" s="86"/>
      <c r="F14" s="86"/>
      <c r="G14" s="95"/>
      <c r="H14" s="86"/>
      <c r="I14" s="82"/>
      <c r="J14" s="82"/>
      <c r="K14" s="91">
        <v>77</v>
      </c>
      <c r="L14" s="405"/>
      <c r="M14" s="91"/>
      <c r="N14" s="91"/>
      <c r="O14" s="91"/>
      <c r="P14" s="96"/>
      <c r="Q14" s="91"/>
      <c r="R14" s="91"/>
      <c r="S14" s="91"/>
      <c r="T14" s="91"/>
      <c r="U14" s="91"/>
      <c r="V14" s="91"/>
      <c r="W14" s="91"/>
      <c r="X14" s="91"/>
    </row>
    <row r="15" spans="1:24" ht="15" customHeight="1">
      <c r="A15" s="351"/>
      <c r="B15" s="80" t="str" cm="1">
        <f t="array" ref="B15">INDEX(Textes!$B:$D, K15, $K$2)</f>
        <v>Raumlänge (m)</v>
      </c>
      <c r="C15" s="535"/>
      <c r="D15" s="535"/>
      <c r="E15" s="535"/>
      <c r="F15" s="536"/>
      <c r="G15" s="95"/>
      <c r="H15" s="95"/>
      <c r="K15" s="96">
        <v>108</v>
      </c>
      <c r="L15" s="407"/>
      <c r="M15" s="99"/>
      <c r="N15" s="99"/>
      <c r="O15" s="99"/>
      <c r="Q15" s="91"/>
      <c r="R15" s="91"/>
      <c r="S15" s="91"/>
      <c r="T15" s="91"/>
      <c r="U15" s="91"/>
      <c r="V15" s="91"/>
      <c r="W15" s="91"/>
      <c r="X15" s="91"/>
    </row>
    <row r="16" spans="1:24" ht="15" customHeight="1">
      <c r="A16" s="351"/>
      <c r="B16" s="80" t="str" cm="1">
        <f t="array" ref="B16">INDEX(Textes!$B:$D, K16, $K$2)</f>
        <v>Raumtiefe (m)</v>
      </c>
      <c r="C16" s="533">
        <f>IFERROR(C8/C15, 0)</f>
        <v>0</v>
      </c>
      <c r="D16" s="533"/>
      <c r="E16" s="533"/>
      <c r="F16" s="534"/>
      <c r="G16" s="95"/>
      <c r="H16" s="95"/>
      <c r="K16" s="96">
        <v>109</v>
      </c>
      <c r="L16" s="407"/>
      <c r="M16" s="99"/>
      <c r="N16" s="99"/>
      <c r="O16" s="99"/>
      <c r="Q16" s="91"/>
      <c r="R16" s="91"/>
      <c r="S16" s="91"/>
      <c r="T16" s="91"/>
      <c r="U16" s="91"/>
      <c r="V16" s="91"/>
      <c r="W16" s="91"/>
      <c r="X16" s="91"/>
    </row>
    <row r="17" spans="1:24" ht="15" customHeight="1">
      <c r="A17" s="351"/>
      <c r="B17" s="80" t="str" cm="1">
        <f t="array" ref="B17">INDEX(Textes!$B:$D, K17, $K$2)</f>
        <v>Raumhöhe (m)</v>
      </c>
      <c r="C17" s="535"/>
      <c r="D17" s="535"/>
      <c r="E17" s="535"/>
      <c r="F17" s="536"/>
      <c r="G17" s="95"/>
      <c r="H17" s="95"/>
      <c r="K17" s="96">
        <v>110</v>
      </c>
      <c r="L17" s="407"/>
      <c r="M17" s="99"/>
      <c r="N17" s="99"/>
      <c r="O17" s="99"/>
      <c r="Q17" s="91"/>
      <c r="R17" s="91"/>
      <c r="S17" s="91"/>
      <c r="T17" s="91"/>
      <c r="U17" s="91"/>
      <c r="V17" s="91"/>
      <c r="W17" s="91"/>
      <c r="X17" s="91"/>
    </row>
    <row r="18" spans="1:24" ht="15" customHeight="1">
      <c r="A18" s="351"/>
      <c r="B18" s="80" t="str" cm="1">
        <f t="array" ref="B18">INDEX(Textes!$B:$D, K18, $K$2)</f>
        <v>Bewertungsebene (m)</v>
      </c>
      <c r="C18" s="537"/>
      <c r="D18" s="537"/>
      <c r="E18" s="537"/>
      <c r="F18" s="538"/>
      <c r="G18" s="95"/>
      <c r="H18" s="95"/>
      <c r="K18" s="96">
        <v>111</v>
      </c>
      <c r="L18" s="407"/>
      <c r="M18" s="99"/>
      <c r="N18" s="99"/>
      <c r="O18" s="99"/>
      <c r="Q18" s="91"/>
      <c r="R18" s="91"/>
      <c r="S18" s="91"/>
      <c r="T18" s="91"/>
      <c r="U18" s="91"/>
      <c r="V18" s="91"/>
      <c r="W18" s="91"/>
      <c r="X18" s="91"/>
    </row>
    <row r="19" spans="1:24" ht="15" customHeight="1">
      <c r="A19" s="351"/>
      <c r="B19" s="80" t="str" cm="1">
        <f t="array" ref="B19">INDEX(Textes!$B:$D, K19, $K$2)</f>
        <v>Betriebsstunden am Tag (h/d)</v>
      </c>
      <c r="C19" s="523"/>
      <c r="D19" s="523"/>
      <c r="E19" s="523"/>
      <c r="F19" s="524"/>
      <c r="G19" s="95"/>
      <c r="H19" s="95"/>
      <c r="K19" s="96">
        <v>112</v>
      </c>
      <c r="L19" s="407"/>
      <c r="M19" s="99"/>
      <c r="N19" s="99"/>
      <c r="O19" s="99"/>
      <c r="Q19" s="91"/>
      <c r="R19" s="91"/>
      <c r="S19" s="91"/>
      <c r="T19" s="91"/>
      <c r="U19" s="91"/>
      <c r="V19" s="91"/>
      <c r="W19" s="91"/>
      <c r="X19" s="91"/>
    </row>
    <row r="20" spans="1:24" ht="15" customHeight="1">
      <c r="A20" s="351"/>
      <c r="B20" s="80" t="str" cm="1">
        <f t="array" ref="B20">INDEX(Textes!$B:$D, K20, $K$2)</f>
        <v>Betriebsstunden nachts (h/d)</v>
      </c>
      <c r="C20" s="523"/>
      <c r="D20" s="523"/>
      <c r="E20" s="523"/>
      <c r="F20" s="524"/>
      <c r="G20" s="95"/>
      <c r="H20" s="95"/>
      <c r="K20" s="96">
        <v>113</v>
      </c>
      <c r="L20" s="407"/>
      <c r="M20" s="99"/>
      <c r="N20" s="99"/>
      <c r="O20" s="99"/>
      <c r="Q20" s="91"/>
      <c r="R20" s="91"/>
      <c r="S20" s="91"/>
      <c r="T20" s="91"/>
      <c r="U20" s="91"/>
      <c r="V20" s="91"/>
      <c r="W20" s="91"/>
      <c r="X20" s="91"/>
    </row>
    <row r="21" spans="1:24" ht="15" customHeight="1">
      <c r="A21" s="351"/>
      <c r="B21" s="80" t="str" cm="1">
        <f t="array" ref="B21">INDEX(Textes!$B:$D, K21, $K$2)</f>
        <v>Tage pro Jahr (d/a)</v>
      </c>
      <c r="C21" s="523"/>
      <c r="D21" s="523"/>
      <c r="E21" s="523"/>
      <c r="F21" s="524"/>
      <c r="G21" s="95"/>
      <c r="H21" s="95"/>
      <c r="K21" s="96">
        <v>114</v>
      </c>
      <c r="L21" s="407"/>
      <c r="M21" s="99"/>
      <c r="N21" s="99"/>
      <c r="O21" s="99"/>
      <c r="Q21" s="91"/>
      <c r="R21" s="91"/>
      <c r="S21" s="91"/>
      <c r="T21" s="91"/>
      <c r="U21" s="91"/>
      <c r="V21" s="91"/>
      <c r="W21" s="91"/>
      <c r="X21" s="91"/>
    </row>
    <row r="22" spans="1:24" ht="15" customHeight="1">
      <c r="A22" s="351"/>
      <c r="B22" s="80" t="str" cm="1">
        <f t="array" ref="B22">INDEX(Textes!$B:$D, K22, $K$2)</f>
        <v>Beleuchtungsstärke (lx)</v>
      </c>
      <c r="C22" s="523"/>
      <c r="D22" s="523"/>
      <c r="E22" s="523"/>
      <c r="F22" s="524"/>
      <c r="G22" s="95"/>
      <c r="H22" s="95"/>
      <c r="K22" s="96">
        <v>116</v>
      </c>
      <c r="L22" s="407"/>
      <c r="M22" s="99"/>
      <c r="N22" s="99"/>
      <c r="O22" s="99"/>
      <c r="Q22" s="91"/>
      <c r="R22" s="91"/>
      <c r="S22" s="91"/>
      <c r="T22" s="91"/>
      <c r="U22" s="91"/>
      <c r="V22" s="91"/>
      <c r="W22" s="91"/>
      <c r="X22" s="91"/>
    </row>
    <row r="23" spans="1:24" ht="15" customHeight="1">
      <c r="A23" s="351"/>
      <c r="B23" s="80" t="str" cm="1">
        <f t="array" ref="B23">INDEX(Textes!$B:$D, K23, $K$2)</f>
        <v>Art der Nutzung</v>
      </c>
      <c r="C23" s="518"/>
      <c r="D23" s="518"/>
      <c r="E23" s="518"/>
      <c r="F23" s="519"/>
      <c r="G23" s="95"/>
      <c r="H23" s="95"/>
      <c r="I23" s="370">
        <f>IFERROR(MATCH(C23, Dropdowns!$A$60:$A$62, 0), 1)</f>
        <v>1</v>
      </c>
      <c r="K23" s="96">
        <v>115</v>
      </c>
      <c r="L23" s="407"/>
      <c r="M23" s="99"/>
      <c r="N23" s="99"/>
      <c r="O23" s="99"/>
      <c r="Q23" s="91"/>
      <c r="R23" s="91"/>
      <c r="S23" s="91"/>
      <c r="T23" s="91"/>
      <c r="U23" s="91"/>
      <c r="V23" s="91"/>
      <c r="W23" s="91"/>
      <c r="X23" s="91"/>
    </row>
    <row r="24" spans="1:24" ht="15" customHeight="1">
      <c r="A24" s="351"/>
      <c r="B24" s="367" t="str" cm="1">
        <f t="array" ref="B24">INDEX(Textes!$B:$D, K24, $K$2)</f>
        <v>Regelung Präsenz</v>
      </c>
      <c r="C24" s="518"/>
      <c r="D24" s="518"/>
      <c r="E24" s="518"/>
      <c r="F24" s="519"/>
      <c r="G24" s="95"/>
      <c r="I24" s="370">
        <f>IFERROR(MATCH(C24, IF($B$36=2017, Dropdowns!$A$67:$A$76, Dropdowns!$A$79:$A$87), 0), 1)</f>
        <v>1</v>
      </c>
      <c r="K24" s="96">
        <v>78</v>
      </c>
      <c r="L24" s="406"/>
      <c r="Q24" s="91"/>
      <c r="R24" s="91"/>
      <c r="S24" s="91"/>
      <c r="T24" s="91"/>
      <c r="U24" s="91"/>
      <c r="V24" s="91"/>
      <c r="W24" s="91"/>
      <c r="X24" s="91"/>
    </row>
    <row r="25" spans="1:24" ht="16.5">
      <c r="A25" s="351"/>
      <c r="B25" s="86"/>
      <c r="C25" s="100"/>
      <c r="D25" s="95"/>
      <c r="E25" s="95"/>
      <c r="F25" s="95"/>
      <c r="G25" s="95"/>
      <c r="H25" s="95"/>
      <c r="L25" s="406"/>
      <c r="Q25" s="91"/>
      <c r="R25" s="91"/>
      <c r="S25" s="91"/>
      <c r="T25" s="91"/>
      <c r="U25" s="91"/>
      <c r="V25" s="91"/>
      <c r="W25" s="91"/>
      <c r="X25" s="91"/>
    </row>
    <row r="26" spans="1:24" s="90" customFormat="1" ht="21.2" customHeight="1">
      <c r="A26" s="350"/>
      <c r="B26" s="94" t="str" cm="1">
        <f t="array" ref="B26">INDEX(Textes!$B:$D, K26, $K$2)</f>
        <v>Tageslicht</v>
      </c>
      <c r="C26" s="86"/>
      <c r="D26" s="86"/>
      <c r="E26" s="86"/>
      <c r="F26" s="86"/>
      <c r="G26" s="95"/>
      <c r="H26" s="86"/>
      <c r="I26" s="82"/>
      <c r="J26" s="81"/>
      <c r="K26" s="91">
        <v>79</v>
      </c>
      <c r="L26" s="410"/>
      <c r="M26" s="106"/>
      <c r="N26" s="106"/>
      <c r="O26" s="106"/>
      <c r="P26" s="96"/>
      <c r="Q26" s="91"/>
      <c r="R26" s="91"/>
      <c r="S26" s="91"/>
      <c r="T26" s="91"/>
      <c r="U26" s="91"/>
      <c r="V26" s="91"/>
      <c r="W26" s="91"/>
      <c r="X26" s="91"/>
    </row>
    <row r="27" spans="1:24" ht="15" customHeight="1">
      <c r="A27" s="351"/>
      <c r="B27" s="80" t="str" cm="1">
        <f t="array" ref="B27">INDEX(Textes!$B:$D, K27, $K$2)</f>
        <v>Tageslichtnutzung</v>
      </c>
      <c r="C27" s="518"/>
      <c r="D27" s="518"/>
      <c r="E27" s="518"/>
      <c r="F27" s="519"/>
      <c r="G27" s="95"/>
      <c r="H27" s="95"/>
      <c r="J27" s="376" t="b">
        <f>(C27=Dropdowns!$A$196)</f>
        <v>0</v>
      </c>
      <c r="K27" s="96">
        <v>107</v>
      </c>
      <c r="L27" s="408" t="s">
        <v>5295</v>
      </c>
      <c r="Q27" s="91"/>
      <c r="R27" s="91"/>
      <c r="S27" s="91"/>
      <c r="T27" s="91"/>
      <c r="U27" s="91"/>
      <c r="V27" s="91"/>
      <c r="W27" s="91"/>
      <c r="X27" s="91"/>
    </row>
    <row r="28" spans="1:24" ht="15" customHeight="1">
      <c r="A28" s="351"/>
      <c r="B28" s="80" t="str" cm="1">
        <f t="array" ref="B28">INDEX(Textes!$B:$D, K28, $K$2)</f>
        <v>Glasanteil</v>
      </c>
      <c r="C28" s="520"/>
      <c r="D28" s="520"/>
      <c r="E28" s="520"/>
      <c r="F28" s="521"/>
      <c r="G28" s="95"/>
      <c r="H28" s="95"/>
      <c r="J28" s="377"/>
      <c r="K28" s="96">
        <v>80</v>
      </c>
      <c r="L28" s="406"/>
      <c r="Q28" s="91"/>
      <c r="R28" s="91"/>
      <c r="S28" s="91"/>
      <c r="T28" s="91"/>
      <c r="U28" s="91"/>
      <c r="V28" s="91"/>
      <c r="W28" s="91"/>
      <c r="X28" s="91"/>
    </row>
    <row r="29" spans="1:24" ht="15" customHeight="1">
      <c r="A29" s="351"/>
      <c r="B29" s="80" t="str" cm="1">
        <f t="array" ref="B29">INDEX(Textes!$B:$D, K29, $K$2)</f>
        <v>Raumhelligkeit</v>
      </c>
      <c r="C29" s="518"/>
      <c r="D29" s="518"/>
      <c r="E29" s="518"/>
      <c r="F29" s="519"/>
      <c r="G29" s="95"/>
      <c r="H29" s="95"/>
      <c r="I29" s="370">
        <f>IFERROR(MATCH(C29, Dropdowns!$A$16:$A$18, 0), 1)</f>
        <v>1</v>
      </c>
      <c r="K29" s="91">
        <v>81</v>
      </c>
      <c r="L29" s="411"/>
      <c r="M29" s="107"/>
      <c r="N29" s="107"/>
      <c r="O29" s="107"/>
      <c r="Q29" s="91"/>
      <c r="R29" s="91"/>
      <c r="S29" s="91"/>
      <c r="T29" s="91"/>
      <c r="U29" s="91"/>
      <c r="V29" s="91"/>
      <c r="W29" s="91"/>
      <c r="X29" s="91"/>
    </row>
    <row r="30" spans="1:24" ht="15" customHeight="1">
      <c r="A30" s="351"/>
      <c r="B30" s="80" t="str" cm="1">
        <f t="array" ref="B30">INDEX(Textes!$B:$D, K30, $K$2)</f>
        <v>Verschattung Umgebung</v>
      </c>
      <c r="C30" s="518"/>
      <c r="D30" s="518"/>
      <c r="E30" s="518"/>
      <c r="F30" s="519"/>
      <c r="G30" s="95"/>
      <c r="H30" s="95"/>
      <c r="I30" s="370">
        <f>IFERROR(MATCH(C30, Dropdowns!$A$22:$A$24, 0), 1)</f>
        <v>1</v>
      </c>
      <c r="K30" s="96">
        <v>82</v>
      </c>
      <c r="L30" s="411"/>
      <c r="M30" s="107"/>
      <c r="N30" s="107"/>
      <c r="O30" s="107"/>
      <c r="Q30" s="91"/>
      <c r="R30" s="91"/>
      <c r="S30" s="91"/>
      <c r="T30" s="91"/>
      <c r="U30" s="91"/>
      <c r="V30" s="91"/>
      <c r="W30" s="91"/>
      <c r="X30" s="91"/>
    </row>
    <row r="31" spans="1:24" ht="15" customHeight="1">
      <c r="A31" s="351"/>
      <c r="B31" s="80" t="str" cm="1">
        <f t="array" ref="B31">INDEX(Textes!$B:$D, K31, $K$2)</f>
        <v>Sonnenschutz Art</v>
      </c>
      <c r="C31" s="518"/>
      <c r="D31" s="518"/>
      <c r="E31" s="518"/>
      <c r="F31" s="519"/>
      <c r="G31" s="95"/>
      <c r="H31" s="95"/>
      <c r="I31" s="370">
        <f>IFERROR(MATCH(C31, Dropdowns!$A$42:$A$47, 0), 1)</f>
        <v>1</v>
      </c>
      <c r="K31" s="91">
        <v>83</v>
      </c>
      <c r="L31" s="406"/>
      <c r="Q31" s="91"/>
      <c r="R31" s="91"/>
      <c r="S31" s="91"/>
      <c r="T31" s="91"/>
      <c r="U31" s="91"/>
      <c r="V31" s="91"/>
      <c r="W31" s="91"/>
      <c r="X31" s="91"/>
    </row>
    <row r="32" spans="1:24" ht="15" customHeight="1">
      <c r="A32" s="351"/>
      <c r="B32" s="80" t="str" cm="1">
        <f t="array" ref="B32">INDEX(Textes!$B:$D, K32, $K$2)</f>
        <v>Sonnenschutz Regelung</v>
      </c>
      <c r="C32" s="518"/>
      <c r="D32" s="518"/>
      <c r="E32" s="518"/>
      <c r="F32" s="519"/>
      <c r="G32" s="95"/>
      <c r="H32" s="95"/>
      <c r="I32" s="370">
        <f>IFERROR(MATCH(C32, Dropdowns!$A$51:$A$56, 0), 1)</f>
        <v>1</v>
      </c>
      <c r="K32" s="96">
        <v>84</v>
      </c>
      <c r="L32" s="406"/>
      <c r="Q32" s="91"/>
      <c r="R32" s="91"/>
      <c r="S32" s="91"/>
      <c r="T32" s="91"/>
      <c r="U32" s="91"/>
      <c r="V32" s="91"/>
      <c r="W32" s="91"/>
      <c r="X32" s="91"/>
    </row>
    <row r="33" spans="1:24" ht="15" customHeight="1">
      <c r="A33" s="351"/>
      <c r="B33" s="80" t="str" cm="1">
        <f t="array" ref="B33">INDEX(Textes!$B:$D, K33, $K$2)</f>
        <v>Regelung Tageslicht</v>
      </c>
      <c r="C33" s="518"/>
      <c r="D33" s="518"/>
      <c r="E33" s="518"/>
      <c r="F33" s="519"/>
      <c r="G33" s="95"/>
      <c r="H33" s="95"/>
      <c r="I33" s="370">
        <f>IFERROR(MATCH(C33, Dropdowns!$A$8:$A$12, 0), 1)</f>
        <v>1</v>
      </c>
      <c r="K33" s="91">
        <v>85</v>
      </c>
      <c r="L33" s="406"/>
      <c r="Q33" s="91"/>
      <c r="R33" s="91"/>
      <c r="S33" s="91"/>
      <c r="T33" s="91"/>
      <c r="U33" s="91"/>
      <c r="V33" s="91"/>
      <c r="W33" s="91"/>
      <c r="X33" s="91"/>
    </row>
    <row r="34" spans="1:24" ht="16.5">
      <c r="A34" s="351"/>
      <c r="B34" s="86"/>
      <c r="C34" s="95"/>
      <c r="D34" s="95"/>
      <c r="E34" s="95"/>
      <c r="F34" s="95"/>
      <c r="G34" s="95"/>
      <c r="H34" s="95"/>
      <c r="L34" s="406"/>
      <c r="M34" s="108"/>
      <c r="N34" s="108"/>
      <c r="O34" s="108"/>
      <c r="Q34" s="91"/>
      <c r="R34" s="91"/>
      <c r="S34" s="91"/>
      <c r="T34" s="91"/>
      <c r="U34" s="91"/>
      <c r="V34" s="91"/>
      <c r="W34" s="91"/>
      <c r="X34" s="91"/>
    </row>
    <row r="35" spans="1:24" s="90" customFormat="1" ht="21.2" hidden="1" customHeight="1">
      <c r="A35" s="354"/>
      <c r="B35" s="102"/>
      <c r="C35" s="103"/>
      <c r="D35" s="103"/>
      <c r="E35" s="103"/>
      <c r="F35" s="103"/>
      <c r="G35" s="103"/>
      <c r="H35" s="101"/>
      <c r="I35" s="416"/>
      <c r="J35" s="414"/>
      <c r="K35" s="108"/>
      <c r="L35" s="406"/>
      <c r="M35" s="108"/>
      <c r="N35" s="108"/>
      <c r="O35" s="108"/>
      <c r="P35" s="96"/>
      <c r="Q35" s="91"/>
      <c r="R35" s="91"/>
      <c r="S35" s="91"/>
      <c r="T35" s="91"/>
      <c r="U35" s="91"/>
      <c r="V35" s="91"/>
      <c r="W35" s="91"/>
      <c r="X35" s="91"/>
    </row>
    <row r="36" spans="1:24" s="90" customFormat="1" ht="21.2" hidden="1" customHeight="1">
      <c r="A36" s="354"/>
      <c r="B36" s="174">
        <f>A!$H$5</f>
        <v>2023</v>
      </c>
      <c r="C36" s="103" t="s">
        <v>130</v>
      </c>
      <c r="D36" s="103" t="s">
        <v>131</v>
      </c>
      <c r="E36" s="103" t="s">
        <v>132</v>
      </c>
      <c r="F36" s="103" t="s">
        <v>5297</v>
      </c>
      <c r="G36" s="103" t="s">
        <v>5312</v>
      </c>
      <c r="H36" s="101"/>
      <c r="I36" s="413"/>
      <c r="J36" s="429" t="b">
        <f>A!N10</f>
        <v>0</v>
      </c>
      <c r="K36" s="108"/>
      <c r="L36" s="408" t="s">
        <v>5311</v>
      </c>
      <c r="M36" s="104"/>
      <c r="N36" s="104"/>
      <c r="O36" s="104"/>
      <c r="P36" s="96"/>
      <c r="Q36" s="91"/>
      <c r="R36" s="91"/>
      <c r="S36" s="91"/>
      <c r="T36" s="91"/>
      <c r="U36" s="91"/>
      <c r="V36" s="91"/>
      <c r="W36" s="91"/>
      <c r="X36" s="91"/>
    </row>
    <row r="37" spans="1:24" ht="15" hidden="1" customHeight="1">
      <c r="A37" s="354"/>
      <c r="B37" s="385" t="s">
        <v>179</v>
      </c>
      <c r="C37" s="384" cm="1">
        <f t="array" ref="C37">IF($J$9, $C15, INDEX(DB_SIA, $I$9, $I37))</f>
        <v>3.5</v>
      </c>
      <c r="D37" s="384" cm="1">
        <f t="array" ref="D37">IF($J$9, $C15, INDEX(DB_SIA, $I$9, $I37))</f>
        <v>3.5</v>
      </c>
      <c r="E37" s="384" cm="1">
        <f t="array" ref="E37">IF($J$9, $C15, INDEX(DB_SIA, $I$9, $I37))</f>
        <v>3.5</v>
      </c>
      <c r="F37" s="384" cm="1">
        <f t="array" ref="F37">IF($J$9, $C15, INDEX(DB_SIA, $I$9, $I37))</f>
        <v>3.5</v>
      </c>
      <c r="G37" s="384" cm="1">
        <f t="array" ref="G37">IF($J$9, $C15, INDEX(DB_SIA, $I$9, $I37))</f>
        <v>3.5</v>
      </c>
      <c r="H37" s="101"/>
      <c r="I37" s="421">
        <v>2</v>
      </c>
      <c r="J37" s="414"/>
      <c r="K37" s="108"/>
      <c r="L37" s="406"/>
      <c r="M37" s="389" t="s">
        <v>5302</v>
      </c>
      <c r="Q37" s="91"/>
      <c r="R37" s="91"/>
      <c r="S37" s="91"/>
      <c r="T37" s="91"/>
      <c r="U37" s="91"/>
      <c r="V37" s="91"/>
      <c r="W37" s="91"/>
      <c r="X37" s="91"/>
    </row>
    <row r="38" spans="1:24" ht="15" hidden="1" customHeight="1">
      <c r="A38" s="354"/>
      <c r="B38" s="385" t="s">
        <v>180</v>
      </c>
      <c r="C38" s="384" cm="1">
        <f t="array" ref="C38">IF($J$9, $C16, INDEX(DB_SIA, $I$9, $I38))</f>
        <v>4</v>
      </c>
      <c r="D38" s="384" cm="1">
        <f t="array" ref="D38">IF($J$9, $C16, INDEX(DB_SIA, $I$9, $I38))</f>
        <v>4</v>
      </c>
      <c r="E38" s="384" cm="1">
        <f t="array" ref="E38">IF($J$9, $C16, INDEX(DB_SIA, $I$9, $I38))</f>
        <v>4</v>
      </c>
      <c r="F38" s="384" cm="1">
        <f t="array" ref="F38">IF($J$9, $C16, INDEX(DB_SIA, $I$9, $I38))</f>
        <v>4</v>
      </c>
      <c r="G38" s="384" cm="1">
        <f t="array" ref="G38">IF($J$9, $C16, INDEX(DB_SIA, $I$9, $I38))</f>
        <v>4</v>
      </c>
      <c r="H38" s="101"/>
      <c r="I38" s="421">
        <v>3</v>
      </c>
      <c r="J38" s="414"/>
      <c r="K38" s="108"/>
      <c r="L38" s="406"/>
      <c r="M38" s="418" t="s">
        <v>5303</v>
      </c>
      <c r="Q38" s="91"/>
      <c r="R38" s="91"/>
      <c r="S38" s="91"/>
      <c r="T38" s="91"/>
      <c r="U38" s="91"/>
      <c r="V38" s="91"/>
      <c r="W38" s="91"/>
      <c r="X38" s="91"/>
    </row>
    <row r="39" spans="1:24" ht="15" hidden="1" customHeight="1">
      <c r="A39" s="354"/>
      <c r="B39" s="385" t="s">
        <v>152</v>
      </c>
      <c r="C39" s="384" cm="1">
        <f t="array" ref="C39">IF($J$9, $C17, INDEX(DB_SIA, $I$9, $I39))</f>
        <v>2.2000000000000002</v>
      </c>
      <c r="D39" s="384" cm="1">
        <f t="array" ref="D39">IF($J$9, $C17, INDEX(DB_SIA, $I$9, $I39))</f>
        <v>2.2000000000000002</v>
      </c>
      <c r="E39" s="384" cm="1">
        <f t="array" ref="E39">IF($J$9, $C17, INDEX(DB_SIA, $I$9, $I39))</f>
        <v>2.2000000000000002</v>
      </c>
      <c r="F39" s="384" cm="1">
        <f t="array" ref="F39">IF($J$9, $C17, INDEX(DB_SIA, $I$9, $I39))</f>
        <v>2.2000000000000002</v>
      </c>
      <c r="G39" s="384" cm="1">
        <f t="array" ref="G39">IF($J$9, $C17, INDEX(DB_SIA, $I$9, $I39))</f>
        <v>2.2000000000000002</v>
      </c>
      <c r="H39" s="101"/>
      <c r="I39" s="421">
        <v>4</v>
      </c>
      <c r="J39" s="414"/>
      <c r="K39" s="108"/>
      <c r="L39" s="406"/>
      <c r="M39" s="419" t="s">
        <v>5304</v>
      </c>
      <c r="Q39" s="91"/>
      <c r="R39" s="91"/>
      <c r="S39" s="91"/>
      <c r="T39" s="91"/>
      <c r="U39" s="91"/>
      <c r="V39" s="91"/>
      <c r="W39" s="91"/>
      <c r="X39" s="91"/>
    </row>
    <row r="40" spans="1:24" ht="15" hidden="1" customHeight="1">
      <c r="A40" s="354"/>
      <c r="B40" s="386" t="s">
        <v>181</v>
      </c>
      <c r="C40" s="384" cm="1">
        <f t="array" ref="C40">IF($J$9, $C18, INDEX(DB_SIA, $I$9, $I40))</f>
        <v>0.05</v>
      </c>
      <c r="D40" s="384" cm="1">
        <f t="array" ref="D40">IF($J$9, $C18, INDEX(DB_SIA, $I$9, $I40))</f>
        <v>0.05</v>
      </c>
      <c r="E40" s="384" cm="1">
        <f t="array" ref="E40">IF($J$9, $C18, INDEX(DB_SIA, $I$9, $I40))</f>
        <v>0.05</v>
      </c>
      <c r="F40" s="384" cm="1">
        <f t="array" ref="F40">IF($J$9, $C18, INDEX(DB_SIA, $I$9, $I40))</f>
        <v>0.05</v>
      </c>
      <c r="G40" s="384" cm="1">
        <f t="array" ref="G40">IF($J$9, $C18, INDEX(DB_SIA, $I$9, $I40))</f>
        <v>0.05</v>
      </c>
      <c r="H40" s="101"/>
      <c r="I40" s="421">
        <v>5</v>
      </c>
      <c r="J40" s="414"/>
      <c r="K40" s="108"/>
      <c r="L40" s="406"/>
      <c r="M40" s="417" t="s">
        <v>5305</v>
      </c>
      <c r="Q40" s="91"/>
      <c r="R40" s="91"/>
      <c r="S40" s="91"/>
      <c r="T40" s="91"/>
      <c r="U40" s="91"/>
      <c r="V40" s="91"/>
      <c r="W40" s="91"/>
      <c r="X40" s="91"/>
    </row>
    <row r="41" spans="1:24" ht="15" hidden="1" customHeight="1">
      <c r="A41" s="354"/>
      <c r="B41" s="389" t="s">
        <v>198</v>
      </c>
      <c r="C41" s="378">
        <f>(C$37*C$38) / ((C$39-C$40)*(C$37+C$38))</f>
        <v>0.86821705426356566</v>
      </c>
      <c r="D41" s="378">
        <f>(D$37*D$38) / ((D$39-D$40)*(D$37+D$38))</f>
        <v>0.86821705426356566</v>
      </c>
      <c r="E41" s="378">
        <f>(E$37*E$38) / ((E$39-E$40)*(E$37+E$38))</f>
        <v>0.86821705426356566</v>
      </c>
      <c r="F41" s="378">
        <f>(F$37*F$38) / ((F$39-F$40)*(F$37+F$38))</f>
        <v>0.86821705426356566</v>
      </c>
      <c r="G41" s="378">
        <f>(G$37*G$38) / ((G$39-G$40)*(G$37+G$38))</f>
        <v>0.86821705426356566</v>
      </c>
      <c r="H41" s="101"/>
      <c r="I41" s="415"/>
      <c r="J41" s="414"/>
      <c r="K41" s="108"/>
      <c r="L41" s="406"/>
      <c r="Q41" s="91"/>
      <c r="R41" s="91"/>
      <c r="S41" s="91"/>
      <c r="T41" s="91"/>
      <c r="U41" s="91"/>
      <c r="V41" s="91"/>
      <c r="W41" s="91"/>
      <c r="X41" s="91"/>
    </row>
    <row r="42" spans="1:24" ht="15" hidden="1" customHeight="1">
      <c r="A42" s="354"/>
      <c r="B42" s="385" t="s">
        <v>146</v>
      </c>
      <c r="C42" s="382" cm="1">
        <f t="array" ref="C42">IF($J$9, $C19, INDEX(DB_SIA, $I$9, $I42))</f>
        <v>0.5</v>
      </c>
      <c r="D42" s="382" cm="1">
        <f t="array" ref="D42">IF($J$9, $C19, INDEX(DB_SIA, $I$9, $I42))</f>
        <v>0.5</v>
      </c>
      <c r="E42" s="382" cm="1">
        <f t="array" ref="E42">IF($J$9, $C19, INDEX(DB_SIA, $I$9, $I42))</f>
        <v>0.5</v>
      </c>
      <c r="F42" s="382" cm="1">
        <f t="array" ref="F42">IF($J$9, $C19, INDEX(DB_SIA, $I$9, $I42))</f>
        <v>0.5</v>
      </c>
      <c r="G42" s="382" cm="1">
        <f t="array" ref="G42">IF($J$9, $C19, INDEX(DB_SIA, $I$9, $I42))</f>
        <v>0.5</v>
      </c>
      <c r="H42" s="101"/>
      <c r="I42" s="421">
        <v>7</v>
      </c>
      <c r="J42" s="414"/>
      <c r="K42" s="108"/>
      <c r="L42" s="406"/>
      <c r="Q42" s="91"/>
      <c r="R42" s="91"/>
      <c r="S42" s="91"/>
      <c r="T42" s="91"/>
      <c r="U42" s="91"/>
      <c r="V42" s="91"/>
      <c r="W42" s="91"/>
      <c r="X42" s="91"/>
    </row>
    <row r="43" spans="1:24" ht="15" hidden="1" customHeight="1">
      <c r="A43" s="354"/>
      <c r="B43" s="387" t="s">
        <v>145</v>
      </c>
      <c r="C43" s="382" cm="1">
        <f t="array" ref="C43">IF($J$9, $C20, INDEX(DB_SIA, $I$9, $I43))</f>
        <v>1</v>
      </c>
      <c r="D43" s="382" cm="1">
        <f t="array" ref="D43">IF($J$9, $C20, INDEX(DB_SIA, $I$9, $I43))</f>
        <v>1</v>
      </c>
      <c r="E43" s="382" cm="1">
        <f t="array" ref="E43">IF($J$9, $C20, INDEX(DB_SIA, $I$9, $I43))</f>
        <v>1</v>
      </c>
      <c r="F43" s="382" cm="1">
        <f t="array" ref="F43">IF($J$9, $C20, INDEX(DB_SIA, $I$9, $I43))</f>
        <v>1</v>
      </c>
      <c r="G43" s="382" cm="1">
        <f t="array" ref="G43">IF($J$9, $C20, INDEX(DB_SIA, $I$9, $I43))</f>
        <v>1</v>
      </c>
      <c r="H43" s="101"/>
      <c r="I43" s="421">
        <v>8</v>
      </c>
      <c r="J43" s="414"/>
      <c r="K43" s="108"/>
      <c r="L43" s="406"/>
      <c r="Q43" s="91"/>
      <c r="R43" s="91"/>
      <c r="S43" s="91"/>
      <c r="T43" s="91"/>
      <c r="U43" s="91"/>
      <c r="V43" s="91"/>
      <c r="W43" s="91"/>
      <c r="X43" s="91"/>
    </row>
    <row r="44" spans="1:24" ht="15" hidden="1" customHeight="1">
      <c r="A44" s="354"/>
      <c r="B44" s="385" t="s">
        <v>98</v>
      </c>
      <c r="C44" s="382" cm="1">
        <f t="array" ref="C44">IF($J$9, $C21, INDEX(DB_SIA, $I$9, $I44))</f>
        <v>365</v>
      </c>
      <c r="D44" s="382" cm="1">
        <f t="array" ref="D44">IF($J$9, $C21, INDEX(DB_SIA, $I$9, $I44))</f>
        <v>365</v>
      </c>
      <c r="E44" s="382" cm="1">
        <f t="array" ref="E44">IF($J$9, $C21, INDEX(DB_SIA, $I$9, $I44))</f>
        <v>365</v>
      </c>
      <c r="F44" s="382" cm="1">
        <f t="array" ref="F44">IF($J$9, $C21, INDEX(DB_SIA, $I$9, $I44))</f>
        <v>365</v>
      </c>
      <c r="G44" s="382" cm="1">
        <f t="array" ref="G44">IF($J$9, $C21, INDEX(DB_SIA, $I$9, $I44))</f>
        <v>365</v>
      </c>
      <c r="H44" s="101"/>
      <c r="I44" s="421">
        <v>9</v>
      </c>
      <c r="J44" s="414"/>
      <c r="K44" s="108"/>
      <c r="L44" s="406"/>
      <c r="Q44" s="91"/>
      <c r="R44" s="91"/>
      <c r="S44" s="91"/>
      <c r="T44" s="91"/>
      <c r="U44" s="91"/>
      <c r="V44" s="91"/>
      <c r="W44" s="91"/>
      <c r="X44" s="91"/>
    </row>
    <row r="45" spans="1:24" ht="15" hidden="1" customHeight="1">
      <c r="A45" s="354"/>
      <c r="B45" s="390" t="s">
        <v>148</v>
      </c>
      <c r="C45" s="194" cm="1">
        <f t="array" ref="C45">INDEX(DB_SIA, $I$9, $I45)</f>
        <v>0.9</v>
      </c>
      <c r="D45" s="194" cm="1">
        <f t="array" ref="D45">INDEX(DB_SIA, $I$9, $I45)</f>
        <v>0.9</v>
      </c>
      <c r="E45" s="194" cm="1">
        <f t="array" ref="E45">INDEX(DB_SIA, $I$9, $I45)</f>
        <v>0.9</v>
      </c>
      <c r="F45" s="194" cm="1">
        <f t="array" ref="F45">INDEX(DB_SIA, $I$9, $I45)</f>
        <v>0.9</v>
      </c>
      <c r="G45" s="194" cm="1">
        <f t="array" ref="G45">INDEX(DB_SIA, $I$9, $I45)</f>
        <v>0.9</v>
      </c>
      <c r="H45" s="101"/>
      <c r="I45" s="421">
        <v>10</v>
      </c>
      <c r="J45" s="414"/>
      <c r="K45" s="108"/>
      <c r="L45" s="406"/>
      <c r="Q45" s="91"/>
      <c r="R45" s="91"/>
      <c r="S45" s="91"/>
      <c r="T45" s="91"/>
      <c r="U45" s="91"/>
      <c r="V45" s="91"/>
      <c r="W45" s="91"/>
      <c r="X45" s="91"/>
    </row>
    <row r="46" spans="1:24" ht="15" hidden="1" customHeight="1">
      <c r="A46" s="354"/>
      <c r="B46" s="388" t="s">
        <v>182</v>
      </c>
      <c r="C46" s="379">
        <f>ROUND((C42+C43)*C44*C45,0)</f>
        <v>493</v>
      </c>
      <c r="D46" s="379">
        <f>ROUND((D42+D43)*D44*D45,0)</f>
        <v>493</v>
      </c>
      <c r="E46" s="379">
        <f>ROUND((E42+E43)*E44*E45,0)</f>
        <v>493</v>
      </c>
      <c r="F46" s="379">
        <f>ROUND((F42+F43)*F44*F45,0)</f>
        <v>493</v>
      </c>
      <c r="G46" s="379">
        <f>ROUND((G42+G43)*G44*G45,0)</f>
        <v>493</v>
      </c>
      <c r="H46" s="101"/>
      <c r="I46" s="415"/>
      <c r="J46" s="414"/>
      <c r="K46" s="108"/>
      <c r="L46" s="406"/>
      <c r="Q46" s="91"/>
      <c r="R46" s="91"/>
      <c r="S46" s="91"/>
      <c r="T46" s="91"/>
      <c r="U46" s="91"/>
      <c r="V46" s="91"/>
      <c r="W46" s="91"/>
      <c r="X46" s="91"/>
    </row>
    <row r="47" spans="1:24" ht="15" hidden="1" customHeight="1">
      <c r="A47" s="354"/>
      <c r="B47" s="385" t="s">
        <v>183</v>
      </c>
      <c r="C47" s="382" cm="1">
        <f t="array" ref="C47">IF($J$9, $C22, INDEX(DB_SIA, $I$9, $I47))</f>
        <v>150</v>
      </c>
      <c r="D47" s="382" cm="1">
        <f t="array" ref="D47">IF($J$9, $C22, INDEX(DB_SIA, $I$9, $I47))</f>
        <v>150</v>
      </c>
      <c r="E47" s="382" cm="1">
        <f t="array" ref="E47">IF($J$9, $C22, INDEX(DB_SIA, $I$9, $I47))</f>
        <v>150</v>
      </c>
      <c r="F47" s="382" cm="1">
        <f t="array" ref="F47">IF($J$9, $C22, INDEX(DB_SIA, $I$9, $I47))</f>
        <v>150</v>
      </c>
      <c r="G47" s="382" cm="1">
        <f t="array" ref="G47">IF($J$9, $C22, INDEX(DB_SIA, $I$9, $I47))</f>
        <v>150</v>
      </c>
      <c r="H47" s="101"/>
      <c r="I47" s="421">
        <v>12</v>
      </c>
      <c r="J47" s="414"/>
      <c r="K47" s="108"/>
      <c r="L47" s="406"/>
      <c r="Q47" s="91"/>
      <c r="R47" s="91"/>
      <c r="S47" s="91"/>
      <c r="T47" s="91"/>
      <c r="U47" s="91"/>
      <c r="V47" s="91"/>
      <c r="W47" s="91"/>
      <c r="X47" s="91"/>
    </row>
    <row r="48" spans="1:24" ht="15" hidden="1" customHeight="1">
      <c r="A48" s="354"/>
      <c r="B48" s="391" t="s">
        <v>184</v>
      </c>
      <c r="C48" s="181" cm="1">
        <f t="array" ref="C48">INDEX(DB_SIA, $I$9, $I48)</f>
        <v>1</v>
      </c>
      <c r="D48" s="181" cm="1">
        <f t="array" ref="D48">INDEX(DB_SIA, $I$9, $I48)</f>
        <v>1</v>
      </c>
      <c r="E48" s="181" cm="1">
        <f t="array" ref="E48">INDEX(DB_SIA, $I$9, $I48)</f>
        <v>1</v>
      </c>
      <c r="F48" s="181" cm="1">
        <f t="array" ref="F48">INDEX(DB_SIA, $I$9, $I48)</f>
        <v>1</v>
      </c>
      <c r="G48" s="181" cm="1">
        <f t="array" ref="G48">INDEX(DB_SIA, $I$9, $I48)</f>
        <v>1</v>
      </c>
      <c r="H48" s="101"/>
      <c r="I48" s="421">
        <v>13</v>
      </c>
      <c r="J48" s="414"/>
      <c r="K48" s="108"/>
      <c r="L48" s="406"/>
      <c r="Q48" s="91"/>
      <c r="R48" s="91"/>
      <c r="S48" s="91"/>
      <c r="T48" s="91"/>
      <c r="U48" s="91"/>
      <c r="V48" s="91"/>
      <c r="W48" s="91"/>
      <c r="X48" s="91"/>
    </row>
    <row r="49" spans="1:24" ht="15" hidden="1" customHeight="1">
      <c r="A49" s="354"/>
      <c r="B49" s="389" t="s">
        <v>185</v>
      </c>
      <c r="C49" s="381">
        <f>C47*C48</f>
        <v>150</v>
      </c>
      <c r="D49" s="381">
        <f>D47*D48</f>
        <v>150</v>
      </c>
      <c r="E49" s="381">
        <f>E47*E48</f>
        <v>150</v>
      </c>
      <c r="F49" s="381">
        <f>F47*F48</f>
        <v>150</v>
      </c>
      <c r="G49" s="381">
        <f>G47*G48</f>
        <v>150</v>
      </c>
      <c r="H49" s="101"/>
      <c r="I49" s="415"/>
      <c r="J49" s="414"/>
      <c r="K49" s="108"/>
      <c r="L49" s="406"/>
      <c r="Q49" s="91"/>
      <c r="R49" s="91"/>
      <c r="S49" s="91"/>
      <c r="T49" s="91"/>
      <c r="U49" s="91"/>
      <c r="V49" s="91"/>
      <c r="W49" s="91"/>
      <c r="X49" s="91"/>
    </row>
    <row r="50" spans="1:24" ht="15" hidden="1" customHeight="1">
      <c r="A50" s="354"/>
      <c r="B50" s="369" t="s">
        <v>186</v>
      </c>
      <c r="C50" s="420">
        <f>IF($J$27, $C$28, 0)</f>
        <v>0</v>
      </c>
      <c r="D50" s="420">
        <f>IF($J$27, $C$28, 0)</f>
        <v>0</v>
      </c>
      <c r="E50" s="420">
        <f>IF($J$27, $C$28, 0)</f>
        <v>0</v>
      </c>
      <c r="F50" s="420">
        <f>IF($J$27, $C$28, 0)</f>
        <v>0</v>
      </c>
      <c r="G50" s="420">
        <f>IF($J$27, $C$28, 0)</f>
        <v>0</v>
      </c>
      <c r="H50" s="101"/>
      <c r="I50" s="414"/>
      <c r="J50" s="414"/>
      <c r="K50" s="108"/>
      <c r="L50" s="406"/>
      <c r="Q50" s="91"/>
      <c r="R50" s="91"/>
      <c r="S50" s="91"/>
      <c r="T50" s="91"/>
      <c r="U50" s="91"/>
      <c r="V50" s="91"/>
      <c r="W50" s="91"/>
      <c r="X50" s="91"/>
    </row>
    <row r="51" spans="1:24" ht="15" hidden="1" customHeight="1">
      <c r="A51" s="354"/>
      <c r="B51" s="389" t="s">
        <v>187</v>
      </c>
      <c r="C51" s="378">
        <f>C50*(C37*C39)/0.85</f>
        <v>0</v>
      </c>
      <c r="D51" s="378">
        <f>D50*(D37*D39)/0.85</f>
        <v>0</v>
      </c>
      <c r="E51" s="378">
        <f>E50*(E37*E39)/0.85</f>
        <v>0</v>
      </c>
      <c r="F51" s="378">
        <f>F50*(F37*F39)/0.85</f>
        <v>0</v>
      </c>
      <c r="G51" s="378">
        <f>G50*(G37*G39)/0.85</f>
        <v>0</v>
      </c>
      <c r="H51" s="101"/>
      <c r="I51" s="415"/>
      <c r="J51" s="414"/>
      <c r="K51" s="108"/>
      <c r="L51" s="406"/>
      <c r="Q51" s="91"/>
      <c r="R51" s="91"/>
      <c r="S51" s="91"/>
      <c r="T51" s="91"/>
      <c r="U51" s="91"/>
      <c r="V51" s="91"/>
      <c r="W51" s="91"/>
      <c r="X51" s="91"/>
    </row>
    <row r="52" spans="1:24" ht="15" hidden="1" customHeight="1">
      <c r="A52" s="354"/>
      <c r="B52" s="392" t="s">
        <v>188</v>
      </c>
      <c r="C52" s="181" cm="1">
        <f t="array" ref="C52">INDEX(DB_SIA, $I$9, $I52)</f>
        <v>0</v>
      </c>
      <c r="D52" s="181" cm="1">
        <f t="array" ref="D52">INDEX(DB_SIA, $I$9, $I52)</f>
        <v>0</v>
      </c>
      <c r="E52" s="181" cm="1">
        <f t="array" ref="E52">INDEX(DB_SIA, $I$9, $I52)</f>
        <v>0</v>
      </c>
      <c r="F52" s="181" cm="1">
        <f t="array" ref="F52">INDEX(DB_SIA, $I$9, $I52)</f>
        <v>0</v>
      </c>
      <c r="G52" s="181" cm="1">
        <f t="array" ref="G52">INDEX(DB_SIA, $I$9, $I52)</f>
        <v>0</v>
      </c>
      <c r="H52" s="101"/>
      <c r="I52" s="421">
        <v>17</v>
      </c>
      <c r="J52" s="414"/>
      <c r="K52" s="108"/>
      <c r="L52" s="406"/>
      <c r="Q52" s="91"/>
      <c r="R52" s="91"/>
      <c r="S52" s="91"/>
      <c r="T52" s="91"/>
      <c r="U52" s="91"/>
      <c r="V52" s="91"/>
      <c r="W52" s="91"/>
      <c r="X52" s="91"/>
    </row>
    <row r="53" spans="1:24" ht="15" hidden="1" customHeight="1">
      <c r="A53" s="354"/>
      <c r="B53" s="389" t="s">
        <v>189</v>
      </c>
      <c r="C53" s="380">
        <f>(C51+2*C52)/(C37*C38)</f>
        <v>0</v>
      </c>
      <c r="D53" s="380">
        <f>(D51+2*D52)/(D37*D38)</f>
        <v>0</v>
      </c>
      <c r="E53" s="380">
        <f>(E51+2*E52)/(E37*E38)</f>
        <v>0</v>
      </c>
      <c r="F53" s="380">
        <f>(F51+2*F52)/(F37*F38)</f>
        <v>0</v>
      </c>
      <c r="G53" s="380">
        <f>(G51+2*G52)/(G37*G38)</f>
        <v>0</v>
      </c>
      <c r="H53" s="101"/>
      <c r="I53" s="415"/>
      <c r="J53" s="414"/>
      <c r="K53" s="108"/>
      <c r="L53" s="406"/>
      <c r="Q53" s="91"/>
      <c r="R53" s="91"/>
      <c r="S53" s="91"/>
      <c r="T53" s="91"/>
      <c r="U53" s="91"/>
      <c r="V53" s="91"/>
      <c r="W53" s="91"/>
      <c r="X53" s="91"/>
    </row>
    <row r="54" spans="1:24" ht="15" hidden="1" customHeight="1">
      <c r="A54" s="354"/>
      <c r="B54" s="389" t="s">
        <v>190</v>
      </c>
      <c r="C54" s="380">
        <f>MAX(0.175,0.35*(0.375+(C49/800)))</f>
        <v>0.19687499999999999</v>
      </c>
      <c r="D54" s="380">
        <f>MAX(0.175,0.35*(0.375+(D49/800)))</f>
        <v>0.19687499999999999</v>
      </c>
      <c r="E54" s="380">
        <f>MAX(0.175,0.35*(0.375+(E49/800)))</f>
        <v>0.19687499999999999</v>
      </c>
      <c r="F54" s="380">
        <f>MAX(0.175,0.35*(0.375+(F49/800)))</f>
        <v>0.19687499999999999</v>
      </c>
      <c r="G54" s="380">
        <f>MAX(0.175,0.35*(0.375+(G49/800)))</f>
        <v>0.19687499999999999</v>
      </c>
      <c r="H54" s="101"/>
      <c r="I54" s="415"/>
      <c r="J54" s="414"/>
      <c r="K54" s="108"/>
      <c r="L54" s="406"/>
      <c r="Q54" s="91"/>
      <c r="R54" s="91"/>
      <c r="S54" s="91"/>
      <c r="T54" s="91"/>
      <c r="U54" s="91"/>
      <c r="V54" s="91"/>
      <c r="W54" s="91"/>
      <c r="X54" s="91"/>
    </row>
    <row r="55" spans="1:24" ht="15" hidden="1" customHeight="1">
      <c r="A55" s="354"/>
      <c r="B55" s="386" t="s">
        <v>99</v>
      </c>
      <c r="C55" s="383" t="str" cm="1">
        <f t="array" ref="C55">IF($J$9, INDEX(Dropdowns!$E$60:$E$62, $I$23), INDEX(DB_SIA, $I$9, $I55))</f>
        <v>DP</v>
      </c>
      <c r="D55" s="383" t="str" cm="1">
        <f t="array" ref="D55">IF($J$9, INDEX(Dropdowns!$E$60:$E$62, $I$23), INDEX(DB_SIA, $I$9, $I55))</f>
        <v>DP</v>
      </c>
      <c r="E55" s="383" t="str" cm="1">
        <f t="array" ref="E55">IF($J$9, INDEX(Dropdowns!$E$60:$E$62, $I$23), INDEX(DB_SIA, $I$9, $I55))</f>
        <v>DP</v>
      </c>
      <c r="F55" s="383" t="str" cm="1">
        <f t="array" ref="F55">IF($J$9, INDEX(Dropdowns!$E$60:$E$62, $I$23), INDEX(DB_SIA, $I$9, $I55))</f>
        <v>DP</v>
      </c>
      <c r="G55" s="383" t="str" cm="1">
        <f t="array" ref="G55">IF($J$9, INDEX(Dropdowns!$E$60:$E$62, $I$23), INDEX(DB_SIA, $I$9, $I55))</f>
        <v>DP</v>
      </c>
      <c r="H55" s="101"/>
      <c r="I55" s="421">
        <v>20</v>
      </c>
      <c r="J55" s="414"/>
      <c r="K55" s="108"/>
      <c r="L55" s="406"/>
      <c r="Q55" s="91"/>
      <c r="R55" s="91"/>
      <c r="S55" s="91"/>
      <c r="T55" s="91"/>
      <c r="U55" s="91"/>
      <c r="V55" s="91"/>
      <c r="W55" s="91"/>
      <c r="X55" s="91"/>
    </row>
    <row r="56" spans="1:24" ht="15" hidden="1" customHeight="1">
      <c r="A56" s="354"/>
      <c r="B56" s="354"/>
      <c r="C56" s="104"/>
      <c r="D56" s="104"/>
      <c r="E56" s="104"/>
      <c r="F56" s="104"/>
      <c r="G56" s="104"/>
      <c r="H56" s="354"/>
      <c r="I56" s="413"/>
      <c r="J56" s="414"/>
      <c r="K56" s="108"/>
      <c r="L56" s="406"/>
      <c r="M56" s="354"/>
      <c r="N56" s="354"/>
      <c r="O56" s="354"/>
      <c r="Q56" s="91"/>
      <c r="R56" s="91"/>
      <c r="S56" s="91"/>
      <c r="T56" s="91"/>
      <c r="U56" s="91"/>
      <c r="V56" s="91"/>
      <c r="W56" s="91"/>
      <c r="X56" s="91"/>
    </row>
    <row r="57" spans="1:24" ht="15" hidden="1" customHeight="1">
      <c r="A57" s="354"/>
      <c r="B57" s="422" t="s">
        <v>5306</v>
      </c>
      <c r="C57" s="373">
        <f>IF($B$36=2023, 0, 34)</f>
        <v>0</v>
      </c>
      <c r="D57" s="373">
        <f t="shared" ref="D57" si="0">IF($B$36=2023, 0, 34)</f>
        <v>0</v>
      </c>
      <c r="E57" s="428">
        <f>IF($B$36=2023, 0, 34) + 14</f>
        <v>14</v>
      </c>
      <c r="F57" s="428">
        <v>34</v>
      </c>
      <c r="G57" s="428">
        <v>0</v>
      </c>
      <c r="H57" s="101"/>
      <c r="I57" s="413"/>
      <c r="J57" s="414"/>
      <c r="K57" s="108"/>
      <c r="L57" s="423" t="s">
        <v>5307</v>
      </c>
      <c r="Q57" s="91"/>
      <c r="R57" s="91"/>
      <c r="S57" s="91"/>
      <c r="T57" s="91"/>
      <c r="U57" s="91"/>
      <c r="V57" s="91"/>
      <c r="W57" s="91"/>
      <c r="X57" s="91"/>
    </row>
    <row r="58" spans="1:24" ht="15" hidden="1" customHeight="1">
      <c r="A58" s="354"/>
      <c r="B58" s="425" t="s">
        <v>5308</v>
      </c>
      <c r="C58" s="426">
        <v>70</v>
      </c>
      <c r="D58" s="426">
        <v>70</v>
      </c>
      <c r="E58" s="426">
        <v>100</v>
      </c>
      <c r="F58" s="426">
        <v>70</v>
      </c>
      <c r="G58" s="426">
        <v>70</v>
      </c>
      <c r="H58" s="101"/>
      <c r="I58" s="413"/>
      <c r="J58" s="414"/>
      <c r="K58" s="108"/>
      <c r="L58" s="411" t="s">
        <v>226</v>
      </c>
      <c r="Q58" s="91"/>
      <c r="R58" s="91"/>
      <c r="S58" s="91"/>
      <c r="T58" s="91"/>
      <c r="U58" s="91"/>
      <c r="V58" s="91"/>
      <c r="W58" s="91"/>
      <c r="X58" s="91"/>
    </row>
    <row r="59" spans="1:24" ht="15" hidden="1" customHeight="1">
      <c r="A59" s="354"/>
      <c r="B59" s="393" t="s">
        <v>91</v>
      </c>
      <c r="C59" s="194" cm="1">
        <f t="array" ref="C59">IF(AND($J$9, $J$11), C$58, INDEX(DB_SIA, $I$9, $I59+C$57))</f>
        <v>90</v>
      </c>
      <c r="D59" s="194" cm="1">
        <f t="array" ref="D59">IF(AND($J$9, $J$11), D$58, INDEX(DB_SIA, $I$9, $I59+D$57))</f>
        <v>90</v>
      </c>
      <c r="E59" s="194" cm="1">
        <f t="array" ref="E59">IF(AND($J$9, $J$11), E$58, INDEX(DB_SIA, $I$9, $I59+E$57))</f>
        <v>130</v>
      </c>
      <c r="F59" s="194" cm="1">
        <f t="array" ref="F59">IF(AND($J$9, $J$11), F$58, INDEX(DB_SIA, $I$9, $I59+F$57))</f>
        <v>70</v>
      </c>
      <c r="G59" s="194" cm="1">
        <f t="array" ref="G59">IF(AND($J$9, $J$11), G$58, INDEX(DB_SIA, $I$9, $I59+G$57))</f>
        <v>90</v>
      </c>
      <c r="H59" s="101"/>
      <c r="I59" s="421">
        <v>21</v>
      </c>
      <c r="J59" s="414"/>
      <c r="K59" s="108"/>
      <c r="L59" s="406"/>
      <c r="Q59" s="91"/>
      <c r="R59" s="91"/>
      <c r="S59" s="91"/>
      <c r="T59" s="91"/>
      <c r="U59" s="91"/>
      <c r="V59" s="91"/>
      <c r="W59" s="91"/>
      <c r="X59" s="91"/>
    </row>
    <row r="60" spans="1:24" ht="15" hidden="1" customHeight="1">
      <c r="A60" s="354"/>
      <c r="B60" s="392" t="s">
        <v>191</v>
      </c>
      <c r="C60" s="194" cm="1">
        <f t="array" ref="C60">INDEX(DB_SIA, $I$9, $I60+C$57)</f>
        <v>1.25</v>
      </c>
      <c r="D60" s="194" cm="1">
        <f t="array" ref="D60">INDEX(DB_SIA, $I$9, $I60+D$57)</f>
        <v>1.25</v>
      </c>
      <c r="E60" s="194" cm="1">
        <f t="array" ref="E60">INDEX(DB_SIA, $I$9, $I60+E$57)</f>
        <v>1.35</v>
      </c>
      <c r="F60" s="194" cm="1">
        <f t="array" ref="F60">INDEX(DB_SIA, $I$9, $I60+F$57)</f>
        <v>1.25</v>
      </c>
      <c r="G60" s="194" cm="1">
        <f t="array" ref="G60">INDEX(DB_SIA, $I$9, $I60+G$57)</f>
        <v>1.25</v>
      </c>
      <c r="H60" s="101"/>
      <c r="I60" s="421">
        <v>22</v>
      </c>
      <c r="J60" s="414"/>
      <c r="K60" s="108"/>
      <c r="L60" s="406"/>
      <c r="Q60" s="91"/>
      <c r="R60" s="91"/>
      <c r="S60" s="91"/>
      <c r="T60" s="91"/>
      <c r="U60" s="91"/>
      <c r="V60" s="91"/>
      <c r="W60" s="91"/>
      <c r="X60" s="91"/>
    </row>
    <row r="61" spans="1:24" ht="15" hidden="1" customHeight="1">
      <c r="A61" s="354"/>
      <c r="B61" s="389" t="s">
        <v>192</v>
      </c>
      <c r="C61" s="378">
        <f>C$60*(1-1/(C$41+1))</f>
        <v>0.58091286307053935</v>
      </c>
      <c r="D61" s="378">
        <f t="shared" ref="D61:G61" si="1">D$60*(1-1/(D$41+1))</f>
        <v>0.58091286307053935</v>
      </c>
      <c r="E61" s="378">
        <f t="shared" si="1"/>
        <v>0.62738589211618245</v>
      </c>
      <c r="F61" s="378">
        <f t="shared" si="1"/>
        <v>0.58091286307053935</v>
      </c>
      <c r="G61" s="378">
        <f t="shared" si="1"/>
        <v>0.58091286307053935</v>
      </c>
      <c r="H61" s="101"/>
      <c r="I61" s="413"/>
      <c r="J61" s="414"/>
      <c r="K61" s="108"/>
      <c r="L61" s="406"/>
      <c r="Q61" s="91"/>
      <c r="R61" s="91"/>
      <c r="S61" s="91"/>
      <c r="T61" s="91"/>
      <c r="U61" s="91"/>
      <c r="V61" s="91"/>
      <c r="W61" s="91"/>
      <c r="X61" s="91"/>
    </row>
    <row r="62" spans="1:24" ht="15" hidden="1" customHeight="1">
      <c r="A62" s="354"/>
      <c r="B62" s="392" t="s">
        <v>5309</v>
      </c>
      <c r="C62" s="424" cm="1">
        <f t="array" ref="C62">INDEX(Dropdowns!$E$8:$E$12, $I$33)</f>
        <v>1</v>
      </c>
      <c r="D62" s="105" cm="1">
        <f t="array" ref="D62">INDEX(DB_SIA, $I$9, $I62+D$57)</f>
        <v>2</v>
      </c>
      <c r="E62" s="105" cm="1">
        <f t="array" ref="E62">INDEX(DB_SIA, $I$9, $I62+E$57)</f>
        <v>1</v>
      </c>
      <c r="F62" s="105" cm="1">
        <f t="array" ref="F62">INDEX(DB_SIA, $I$9, $I62+F$57)</f>
        <v>2</v>
      </c>
      <c r="G62" s="424">
        <f>C62</f>
        <v>1</v>
      </c>
      <c r="H62" s="101"/>
      <c r="I62" s="421">
        <v>24</v>
      </c>
      <c r="J62" s="414"/>
      <c r="K62" s="108"/>
      <c r="L62" s="406"/>
      <c r="Q62" s="91"/>
      <c r="R62" s="91"/>
      <c r="S62" s="91"/>
      <c r="T62" s="91"/>
      <c r="U62" s="91"/>
      <c r="V62" s="91"/>
      <c r="W62" s="91"/>
      <c r="X62" s="91"/>
    </row>
    <row r="63" spans="1:24" ht="15" hidden="1" customHeight="1">
      <c r="A63" s="354"/>
      <c r="B63" s="392" t="s">
        <v>14</v>
      </c>
      <c r="C63" s="424" cm="1">
        <f t="array" ref="C63">INDEX(Dropdowns!$E$16:$E$18, $I$29)</f>
        <v>1</v>
      </c>
      <c r="D63" s="105" cm="1">
        <f t="array" ref="D63">INDEX(DB_SIA, $I$9, $I63+D$57)</f>
        <v>1.1000000000000001</v>
      </c>
      <c r="E63" s="105" cm="1">
        <f t="array" ref="E63">INDEX(DB_SIA, $I$9, $I63+E$57)</f>
        <v>1</v>
      </c>
      <c r="F63" s="105" cm="1">
        <f t="array" ref="F63">INDEX(DB_SIA, $I$9, $I63+F$57)</f>
        <v>1.1000000000000001</v>
      </c>
      <c r="G63" s="424">
        <f>C63</f>
        <v>1</v>
      </c>
      <c r="H63" s="101"/>
      <c r="I63" s="421">
        <v>25</v>
      </c>
      <c r="J63" s="414"/>
      <c r="K63" s="108"/>
      <c r="L63" s="406"/>
      <c r="Q63" s="91"/>
      <c r="R63" s="91"/>
      <c r="S63" s="91"/>
      <c r="T63" s="91"/>
      <c r="U63" s="91"/>
      <c r="V63" s="91"/>
      <c r="W63" s="91"/>
      <c r="X63" s="91"/>
    </row>
    <row r="64" spans="1:24" ht="15" hidden="1" customHeight="1">
      <c r="A64" s="354"/>
      <c r="B64" s="392" t="s">
        <v>15</v>
      </c>
      <c r="C64" s="105" cm="1">
        <f t="array" ref="C64">INDEX(DB_SIA, $I$9, $I64+C$57)</f>
        <v>1</v>
      </c>
      <c r="D64" s="105" cm="1">
        <f t="array" ref="D64">INDEX(DB_SIA, $I$9, $I64+D$57)</f>
        <v>1</v>
      </c>
      <c r="E64" s="105" cm="1">
        <f t="array" ref="E64">INDEX(DB_SIA, $I$9, $I64+E$57)</f>
        <v>1</v>
      </c>
      <c r="F64" s="105" cm="1">
        <f t="array" ref="F64">INDEX(DB_SIA, $I$9, $I64+F$57)</f>
        <v>1</v>
      </c>
      <c r="G64" s="105" cm="1">
        <f t="array" ref="G64">INDEX(DB_SIA, $I$9, $I64+G$57)</f>
        <v>1</v>
      </c>
      <c r="H64" s="101"/>
      <c r="I64" s="421">
        <v>26</v>
      </c>
      <c r="J64" s="414"/>
      <c r="K64" s="108"/>
      <c r="L64" s="406"/>
      <c r="Q64" s="91"/>
      <c r="R64" s="91"/>
      <c r="S64" s="91"/>
      <c r="T64" s="91"/>
      <c r="U64" s="91"/>
      <c r="V64" s="91"/>
      <c r="W64" s="91"/>
      <c r="X64" s="91"/>
    </row>
    <row r="65" spans="1:24" ht="15" hidden="1" customHeight="1">
      <c r="A65" s="354"/>
      <c r="B65" s="392" t="s">
        <v>16</v>
      </c>
      <c r="C65" s="424" cm="1">
        <f t="array" ref="C65">INDEX(Dropdowns!$E$42:$E$47, $I$31) * INDEX(Dropdowns!$E$51:$E$56, $I$32)</f>
        <v>1</v>
      </c>
      <c r="D65" s="105" cm="1">
        <f t="array" ref="D65">INDEX(DB_SIA, $I$9, $I65+D$57)</f>
        <v>1.44</v>
      </c>
      <c r="E65" s="105" cm="1">
        <f t="array" ref="E65">INDEX(DB_SIA, $I$9, $I65+E$57)</f>
        <v>1</v>
      </c>
      <c r="F65" s="105" cm="1">
        <f t="array" ref="F65">INDEX(DB_SIA, $I$9, $I65+F$57)</f>
        <v>1.44</v>
      </c>
      <c r="G65" s="424">
        <f>C65</f>
        <v>1</v>
      </c>
      <c r="H65" s="101"/>
      <c r="I65" s="421">
        <v>27</v>
      </c>
      <c r="J65" s="414"/>
      <c r="K65" s="108"/>
      <c r="L65" s="406"/>
      <c r="Q65" s="91"/>
      <c r="R65" s="91"/>
      <c r="S65" s="91"/>
      <c r="T65" s="91"/>
      <c r="U65" s="91"/>
      <c r="V65" s="91"/>
      <c r="W65" s="91"/>
      <c r="X65" s="91"/>
    </row>
    <row r="66" spans="1:24" ht="15" hidden="1" customHeight="1">
      <c r="A66" s="354"/>
      <c r="B66" s="389" t="s">
        <v>153</v>
      </c>
      <c r="C66" s="378">
        <f>0.8+0.2/(C39-0.2-1.8)</f>
        <v>1.8000000000000003</v>
      </c>
      <c r="D66" s="378">
        <f>0.8+0.2/(D39-0.2-1.8)</f>
        <v>1.8000000000000003</v>
      </c>
      <c r="E66" s="378">
        <f>0.8+0.2/(E39-0.2-1.8)</f>
        <v>1.8000000000000003</v>
      </c>
      <c r="F66" s="378">
        <f>0.8+0.2/(F39-0.2-1.8)</f>
        <v>1.8000000000000003</v>
      </c>
      <c r="G66" s="378">
        <f>0.8+0.2/(G39-0.2-1.8)</f>
        <v>1.8000000000000003</v>
      </c>
      <c r="H66" s="101"/>
      <c r="I66" s="413"/>
      <c r="J66" s="414"/>
      <c r="K66" s="108"/>
      <c r="L66" s="406"/>
      <c r="Q66" s="91"/>
      <c r="R66" s="91"/>
      <c r="S66" s="91"/>
      <c r="T66" s="91"/>
      <c r="U66" s="91"/>
      <c r="V66" s="91"/>
      <c r="W66" s="91"/>
      <c r="X66" s="91"/>
    </row>
    <row r="67" spans="1:24" ht="15" hidden="1" customHeight="1">
      <c r="A67" s="354"/>
      <c r="B67" s="392" t="s">
        <v>18</v>
      </c>
      <c r="C67" s="105" cm="1">
        <f t="array" ref="C67">INDEX(DB_SIA, $I$9, $I67+C$57)</f>
        <v>1</v>
      </c>
      <c r="D67" s="105" cm="1">
        <f t="array" ref="D67">INDEX(DB_SIA, $I$9, $I67+D$57)</f>
        <v>1</v>
      </c>
      <c r="E67" s="105" cm="1">
        <f t="array" ref="E67">INDEX(DB_SIA, $I$9, $I67+E$57)</f>
        <v>1</v>
      </c>
      <c r="F67" s="105" cm="1">
        <f t="array" ref="F67">INDEX(DB_SIA, $I$9, $I67+F$57)</f>
        <v>1</v>
      </c>
      <c r="G67" s="105" cm="1">
        <f t="array" ref="G67">INDEX(DB_SIA, $I$9, $I67+G$57)</f>
        <v>1</v>
      </c>
      <c r="H67" s="101"/>
      <c r="I67" s="421">
        <v>29</v>
      </c>
      <c r="J67" s="414"/>
      <c r="K67" s="108"/>
      <c r="L67" s="406"/>
      <c r="Q67" s="91"/>
      <c r="R67" s="91"/>
      <c r="S67" s="91"/>
      <c r="T67" s="91"/>
      <c r="U67" s="91"/>
      <c r="V67" s="91"/>
      <c r="W67" s="91"/>
      <c r="X67" s="91"/>
    </row>
    <row r="68" spans="1:24" ht="15" hidden="1" customHeight="1">
      <c r="A68" s="354"/>
      <c r="B68" s="369" t="s">
        <v>19</v>
      </c>
      <c r="C68" s="427" cm="1">
        <f t="array" ref="C68">INDEX(Dropdowns!$E$22:$E$24, $I$30)</f>
        <v>1</v>
      </c>
      <c r="D68" s="427" cm="1">
        <f t="array" ref="D68">INDEX(Dropdowns!$E$22:$E$24, $I$30)</f>
        <v>1</v>
      </c>
      <c r="E68" s="427" cm="1">
        <f t="array" ref="E68">INDEX(Dropdowns!$E$22:$E$24, $I$30)</f>
        <v>1</v>
      </c>
      <c r="F68" s="427" cm="1">
        <f t="array" ref="F68">INDEX(Dropdowns!$E$22:$E$24, $I$30)</f>
        <v>1</v>
      </c>
      <c r="G68" s="427" cm="1">
        <f t="array" ref="G68">INDEX(Dropdowns!$E$22:$E$24, $I$30)</f>
        <v>1</v>
      </c>
      <c r="H68" s="101"/>
      <c r="I68" s="414"/>
      <c r="J68" s="414"/>
      <c r="K68" s="108"/>
      <c r="L68" s="411" t="s">
        <v>5310</v>
      </c>
      <c r="Q68" s="91"/>
      <c r="R68" s="91"/>
      <c r="S68" s="91"/>
      <c r="T68" s="91"/>
      <c r="U68" s="91"/>
      <c r="V68" s="91"/>
      <c r="W68" s="91"/>
      <c r="X68" s="91"/>
    </row>
    <row r="69" spans="1:24" ht="15" hidden="1" customHeight="1">
      <c r="A69" s="354"/>
      <c r="B69" s="389" t="s">
        <v>5265</v>
      </c>
      <c r="C69" s="378">
        <f>MIN(11, 2*C62*C63*C64*MAX(C66, C67)*C65*$F$68)</f>
        <v>3.6000000000000005</v>
      </c>
      <c r="D69" s="378">
        <f>MIN(11, 2*D62*D63*D64*MAX(D66, D67)*D65*$F$68)</f>
        <v>11</v>
      </c>
      <c r="E69" s="378">
        <f>MIN(11, 2*E62*E63*E64*MAX(E66, E67)*E65*$F$68)</f>
        <v>3.6000000000000005</v>
      </c>
      <c r="F69" s="378">
        <f>MIN(11, 2*F62*F63*F64*MAX(F66, F67)*F65*$F$68)</f>
        <v>11</v>
      </c>
      <c r="G69" s="378">
        <f>MIN(11, 2*G62*G63*G64*MAX(G66, G67)*G65*$F$68)</f>
        <v>3.6000000000000005</v>
      </c>
      <c r="H69" s="101"/>
      <c r="I69" s="413"/>
      <c r="J69" s="414"/>
      <c r="K69" s="108"/>
      <c r="L69" s="406"/>
      <c r="Q69" s="91"/>
      <c r="R69" s="91"/>
      <c r="S69" s="91"/>
      <c r="T69" s="91"/>
      <c r="U69" s="91"/>
      <c r="V69" s="91"/>
      <c r="W69" s="91"/>
      <c r="X69" s="91"/>
    </row>
    <row r="70" spans="1:24" ht="15" hidden="1" customHeight="1">
      <c r="A70" s="354"/>
      <c r="B70" s="389" t="s">
        <v>5266</v>
      </c>
      <c r="C70" s="378">
        <f>IF(C53&gt;C54, C69, 0.5*(11-C69)*COS(PI()*C53/C54)+0.5*(11+C69))</f>
        <v>11</v>
      </c>
      <c r="D70" s="378">
        <f>IF(D53&gt;D54, D69, 0.5*(11-D69)*COS(PI()*D53/D54)+0.5*(11+D69))</f>
        <v>11</v>
      </c>
      <c r="E70" s="378">
        <f>IF(E53&gt;E54, E69, 0.5*(11-E69)*COS(PI()*E53/E54)+0.5*(11+E69))</f>
        <v>11</v>
      </c>
      <c r="F70" s="378">
        <f>IF(F53&gt;F54, F69, 0.5*(11-F69)*COS(PI()*F53/F54)+0.5*(11+F69))</f>
        <v>11</v>
      </c>
      <c r="G70" s="378">
        <f>IF(G53&gt;G54, G69, 0.5*(11-G69)*COS(PI()*G53/G54)+0.5*(11+G69))</f>
        <v>11</v>
      </c>
      <c r="H70" s="101"/>
      <c r="I70" s="413"/>
      <c r="J70" s="414"/>
      <c r="K70" s="108"/>
      <c r="L70" s="406"/>
      <c r="Q70" s="91"/>
      <c r="R70" s="91"/>
      <c r="S70" s="91"/>
      <c r="T70" s="91"/>
      <c r="U70" s="91"/>
      <c r="V70" s="91"/>
      <c r="W70" s="91"/>
      <c r="X70" s="91"/>
    </row>
    <row r="71" spans="1:24" ht="15" hidden="1" customHeight="1">
      <c r="A71" s="354"/>
      <c r="B71" s="392" t="s">
        <v>22</v>
      </c>
      <c r="C71" s="424" cm="1">
        <f t="array" ref="C71">INDEX((Dropdowns!$E$67:$G$76, Dropdowns!$E$79:$G$87), $I$24, MATCH($C$55,Dropdowns!$E$66:$G$66,0), IF($B$36=2017, 1, 2))</f>
        <v>0.4</v>
      </c>
      <c r="D71" s="105" cm="1">
        <f t="array" ref="D71">INDEX(DB_SIA, $I$9, $I71+D$57)</f>
        <v>1</v>
      </c>
      <c r="E71" s="105" cm="1">
        <f t="array" ref="E71">INDEX(DB_SIA, $I$9, $I71+E$57)</f>
        <v>1</v>
      </c>
      <c r="F71" s="105" cm="1">
        <f t="array" ref="F71">INDEX(DB_SIA, $I$9, $I71+F$57)</f>
        <v>1</v>
      </c>
      <c r="G71" s="424">
        <f>INDEX(Dropdowns!$E$70:$G$70, MATCH($G$55,Dropdowns!$E$66:$G$66,0))</f>
        <v>0.9</v>
      </c>
      <c r="H71" s="101"/>
      <c r="I71" s="421">
        <v>33</v>
      </c>
      <c r="J71" s="414"/>
      <c r="K71" s="108"/>
      <c r="L71" s="406"/>
      <c r="Q71" s="91"/>
      <c r="R71" s="91"/>
      <c r="S71" s="91"/>
      <c r="T71" s="91"/>
      <c r="U71" s="91"/>
      <c r="V71" s="91"/>
      <c r="W71" s="91"/>
      <c r="X71" s="91"/>
    </row>
    <row r="72" spans="1:24" ht="15" hidden="1" customHeight="1">
      <c r="A72" s="354"/>
      <c r="B72" s="392" t="s">
        <v>149</v>
      </c>
      <c r="C72" s="105" cm="1">
        <f t="array" ref="C72">INDEX(DB_SIA, $I$9, $I72+C$57)</f>
        <v>1</v>
      </c>
      <c r="D72" s="105" cm="1">
        <f t="array" ref="D72">INDEX(DB_SIA, $I$9, $I72+D$57)</f>
        <v>1</v>
      </c>
      <c r="E72" s="105" cm="1">
        <f t="array" ref="E72">INDEX(DB_SIA, $I$9, $I72+E$57)</f>
        <v>0.5</v>
      </c>
      <c r="F72" s="105" cm="1">
        <f t="array" ref="F72">INDEX(DB_SIA, $I$9, $I72+F$57)</f>
        <v>1</v>
      </c>
      <c r="G72" s="105" cm="1">
        <f t="array" ref="G72">INDEX(DB_SIA, $I$9, $I72+G$57)</f>
        <v>1</v>
      </c>
      <c r="H72" s="101"/>
      <c r="I72" s="421">
        <v>34</v>
      </c>
      <c r="J72" s="414"/>
      <c r="K72" s="108"/>
      <c r="L72" s="406"/>
      <c r="Q72" s="91"/>
      <c r="R72" s="91"/>
      <c r="S72" s="91"/>
      <c r="T72" s="91"/>
      <c r="U72" s="91"/>
      <c r="V72" s="91"/>
      <c r="W72" s="91"/>
      <c r="X72" s="91"/>
    </row>
    <row r="73" spans="1:24" ht="15" hidden="1" customHeight="1">
      <c r="A73" s="354"/>
      <c r="B73" s="388" t="s">
        <v>196</v>
      </c>
      <c r="C73" s="336">
        <f>C49/(0.8*C59*C61)</f>
        <v>3.5863095238095242</v>
      </c>
      <c r="D73" s="336">
        <f>D49/(0.8*D59*D61)</f>
        <v>3.5863095238095242</v>
      </c>
      <c r="E73" s="336">
        <f>E49/(0.8*E59*E61)</f>
        <v>2.2989163614163619</v>
      </c>
      <c r="F73" s="336">
        <f>F49/(0.8*F59*F61)</f>
        <v>4.6109693877551026</v>
      </c>
      <c r="G73" s="336">
        <f>G49/(0.8*G59*G61)</f>
        <v>3.5863095238095242</v>
      </c>
      <c r="H73" s="101"/>
      <c r="I73" s="413"/>
      <c r="J73" s="414"/>
      <c r="K73" s="108"/>
      <c r="L73" s="406"/>
      <c r="Q73" s="91"/>
      <c r="R73" s="91"/>
      <c r="S73" s="91"/>
      <c r="T73" s="91"/>
      <c r="U73" s="91"/>
      <c r="V73" s="91"/>
      <c r="W73" s="91"/>
      <c r="X73" s="91"/>
    </row>
    <row r="74" spans="1:24" ht="15" hidden="1" customHeight="1">
      <c r="A74" s="354"/>
      <c r="B74" s="388" t="s">
        <v>195</v>
      </c>
      <c r="C74" s="337">
        <f>C71*((C70*C42)/11+C43)*C45*C44*C72</f>
        <v>197.10000000000005</v>
      </c>
      <c r="D74" s="337">
        <f>D71*((D70*D42)/11+D43)*D45*D44*D72</f>
        <v>492.75000000000006</v>
      </c>
      <c r="E74" s="337">
        <f>E71*((E70*E42)/11+E43)*E45*E44*E72</f>
        <v>246.37500000000003</v>
      </c>
      <c r="F74" s="337">
        <f>F71*((F70*F42)/11+F43)*F45*F44*F72</f>
        <v>492.75000000000006</v>
      </c>
      <c r="G74" s="337">
        <f>G71*((G70*G42)/11+G43)*G45*G44*G72</f>
        <v>443.47500000000002</v>
      </c>
      <c r="H74" s="101"/>
      <c r="I74" s="413"/>
      <c r="J74" s="414"/>
      <c r="K74" s="108"/>
      <c r="L74" s="406"/>
      <c r="Q74" s="91"/>
      <c r="R74" s="91"/>
      <c r="S74" s="91"/>
      <c r="T74" s="91"/>
      <c r="U74" s="91"/>
      <c r="V74" s="91"/>
      <c r="W74" s="91"/>
      <c r="X74" s="91"/>
    </row>
    <row r="75" spans="1:24" ht="15" hidden="1" customHeight="1">
      <c r="A75" s="354"/>
      <c r="B75" s="388" t="s">
        <v>197</v>
      </c>
      <c r="C75" s="336">
        <f>C74*C73/1000</f>
        <v>0.70686160714285751</v>
      </c>
      <c r="D75" s="336">
        <f>D74*D73/1000</f>
        <v>1.7671540178571434</v>
      </c>
      <c r="E75" s="336">
        <f>E74*E73/1000</f>
        <v>0.5663955185439562</v>
      </c>
      <c r="F75" s="336">
        <f>F74*F73/1000</f>
        <v>2.2720551658163273</v>
      </c>
      <c r="G75" s="336">
        <f>G74*G73/1000</f>
        <v>1.590438616071429</v>
      </c>
      <c r="H75" s="101"/>
      <c r="I75" s="413"/>
      <c r="J75" s="414"/>
      <c r="K75" s="108"/>
      <c r="L75" s="406"/>
      <c r="Q75" s="91"/>
      <c r="R75" s="91"/>
      <c r="S75" s="91"/>
      <c r="T75" s="91"/>
      <c r="U75" s="91"/>
      <c r="V75" s="91"/>
      <c r="W75" s="91"/>
      <c r="X75" s="91"/>
    </row>
    <row r="76" spans="1:24" ht="15" hidden="1" customHeight="1">
      <c r="A76" s="354"/>
      <c r="B76" s="354"/>
      <c r="C76" s="354"/>
      <c r="D76" s="354"/>
      <c r="E76" s="354"/>
      <c r="F76" s="354"/>
      <c r="G76" s="354"/>
      <c r="H76" s="354"/>
      <c r="I76" s="413"/>
      <c r="J76" s="414"/>
      <c r="K76" s="108"/>
      <c r="L76" s="108"/>
      <c r="M76" s="108"/>
      <c r="N76" s="108"/>
      <c r="O76" s="108"/>
      <c r="Q76" s="91"/>
      <c r="R76" s="91"/>
      <c r="S76" s="91"/>
      <c r="T76" s="91"/>
      <c r="U76" s="91"/>
      <c r="V76" s="91"/>
      <c r="W76" s="91"/>
      <c r="X76" s="91"/>
    </row>
    <row r="77" spans="1:24" s="90" customFormat="1" ht="21.2" customHeight="1">
      <c r="A77" s="350"/>
      <c r="B77" s="94" t="str" cm="1">
        <f t="array" ref="B77">INDEX(Textes!$B:$D, K77, $K$2)</f>
        <v>Leuchten</v>
      </c>
      <c r="C77" s="86"/>
      <c r="D77" s="86"/>
      <c r="E77" s="86"/>
      <c r="F77" s="86"/>
      <c r="G77" s="86"/>
      <c r="H77" s="86"/>
      <c r="I77" s="82"/>
      <c r="J77" s="82"/>
      <c r="K77" s="91">
        <v>86</v>
      </c>
      <c r="L77" s="98"/>
      <c r="M77" s="91"/>
      <c r="N77" s="91"/>
      <c r="O77" s="91"/>
      <c r="P77" s="96"/>
      <c r="Q77" s="91"/>
      <c r="R77" s="91"/>
      <c r="S77" s="91"/>
      <c r="T77" s="91"/>
      <c r="U77" s="91"/>
      <c r="V77" s="91"/>
      <c r="W77" s="91"/>
      <c r="X77" s="91"/>
    </row>
    <row r="78" spans="1:24" ht="45" customHeight="1">
      <c r="A78" s="355" t="s">
        <v>5244</v>
      </c>
      <c r="B78" s="368"/>
      <c r="C78" s="109" t="str" cm="1">
        <f t="array" ref="C78">INDEX(Textes!$B:$D, L78, $K$2)</f>
        <v>System-
leistung</v>
      </c>
      <c r="D78" s="109" t="str" cm="1">
        <f t="array" ref="D78">INDEX(Textes!$B:$D, M78, $K$2)</f>
        <v>Anzahl</v>
      </c>
      <c r="E78" s="109" t="str" cm="1">
        <f t="array" ref="E78">INDEX(Textes!$B:$D, N78, $K$2)</f>
        <v>Effektive 
Betriebs-
leistung</v>
      </c>
      <c r="F78" s="110" t="str" cm="1">
        <f t="array" ref="F78">INDEX(Textes!$B:$D, O78, $K$2)</f>
        <v>Installierte Leistung</v>
      </c>
      <c r="G78" s="86"/>
      <c r="H78" s="86"/>
      <c r="K78" s="91" t="s">
        <v>156</v>
      </c>
      <c r="L78" s="91">
        <v>88</v>
      </c>
      <c r="M78" s="91">
        <v>90</v>
      </c>
      <c r="N78" s="91">
        <v>91</v>
      </c>
      <c r="O78" s="91">
        <v>92</v>
      </c>
      <c r="Q78" s="91"/>
      <c r="R78" s="91"/>
      <c r="S78" s="91"/>
      <c r="T78" s="91"/>
      <c r="U78" s="91"/>
      <c r="V78" s="91"/>
      <c r="W78" s="91"/>
      <c r="X78" s="91"/>
    </row>
    <row r="79" spans="1:24" s="114" customFormat="1" ht="16.5">
      <c r="A79" s="350"/>
      <c r="B79" s="111"/>
      <c r="C79" s="112" t="s">
        <v>172</v>
      </c>
      <c r="D79" s="112" t="s">
        <v>156</v>
      </c>
      <c r="E79" s="112" t="s">
        <v>172</v>
      </c>
      <c r="F79" s="113" t="s">
        <v>162</v>
      </c>
      <c r="G79" s="86"/>
      <c r="H79" s="86"/>
      <c r="I79" s="81"/>
      <c r="J79" s="81"/>
      <c r="K79" s="96"/>
      <c r="L79" s="96"/>
      <c r="M79" s="96"/>
      <c r="N79" s="96"/>
      <c r="O79" s="96"/>
      <c r="P79" s="96"/>
      <c r="Q79" s="96"/>
      <c r="R79" s="96"/>
      <c r="S79" s="96"/>
      <c r="T79" s="96"/>
      <c r="U79" s="96"/>
      <c r="V79" s="96"/>
      <c r="W79" s="96"/>
      <c r="X79" s="96"/>
    </row>
    <row r="80" spans="1:24" ht="15" customHeight="1">
      <c r="A80" s="351"/>
      <c r="B80" s="287"/>
      <c r="C80" s="115" t="str">
        <f>IFERROR(VLOOKUP(B80, LeuchtenTabelle, 7, FALSE), "")</f>
        <v/>
      </c>
      <c r="D80" s="188"/>
      <c r="E80" s="349"/>
      <c r="F80" s="116" t="str">
        <f>IFERROR(IF(E80&gt;0, E80, C80) * D80 / 1000, "")</f>
        <v/>
      </c>
      <c r="G80" s="86"/>
      <c r="H80" s="86"/>
    </row>
    <row r="81" spans="1:24" ht="15" customHeight="1">
      <c r="A81" s="351"/>
      <c r="B81" s="287"/>
      <c r="C81" s="115" t="str">
        <f>IFERROR(VLOOKUP(B81, LeuchtenTabelle, 7, FALSE), "")</f>
        <v/>
      </c>
      <c r="D81" s="188"/>
      <c r="E81" s="349"/>
      <c r="F81" s="116" t="str">
        <f t="shared" ref="F81:F84" si="2">IFERROR(IF(E81&gt;0, E81, C81) * D81 / 1000, "")</f>
        <v/>
      </c>
      <c r="G81" s="86"/>
      <c r="H81" s="86"/>
    </row>
    <row r="82" spans="1:24" ht="15" customHeight="1">
      <c r="A82" s="351"/>
      <c r="B82" s="287"/>
      <c r="C82" s="115" t="str">
        <f>IFERROR(VLOOKUP(B82, LeuchtenTabelle, 7, FALSE), "")</f>
        <v/>
      </c>
      <c r="D82" s="188"/>
      <c r="E82" s="349"/>
      <c r="F82" s="116" t="str">
        <f t="shared" si="2"/>
        <v/>
      </c>
      <c r="G82" s="86"/>
      <c r="H82" s="86"/>
    </row>
    <row r="83" spans="1:24" ht="15" customHeight="1">
      <c r="A83" s="351"/>
      <c r="B83" s="287"/>
      <c r="C83" s="115" t="str">
        <f>IFERROR(VLOOKUP(B83, LeuchtenTabelle, 7, FALSE), "")</f>
        <v/>
      </c>
      <c r="D83" s="188"/>
      <c r="E83" s="349"/>
      <c r="F83" s="116" t="str">
        <f t="shared" si="2"/>
        <v/>
      </c>
      <c r="G83" s="86"/>
      <c r="H83" s="86"/>
    </row>
    <row r="84" spans="1:24" ht="15" customHeight="1">
      <c r="A84" s="351"/>
      <c r="B84" s="287"/>
      <c r="C84" s="115" t="str">
        <f>IFERROR(VLOOKUP(B84, LeuchtenTabelle, 7, FALSE), "")</f>
        <v/>
      </c>
      <c r="D84" s="188"/>
      <c r="E84" s="349"/>
      <c r="F84" s="116" t="str">
        <f t="shared" si="2"/>
        <v/>
      </c>
      <c r="G84" s="86"/>
      <c r="H84" s="86"/>
    </row>
    <row r="85" spans="1:24" ht="16.5">
      <c r="A85" s="351"/>
      <c r="B85" s="117"/>
      <c r="C85" s="95"/>
      <c r="D85" s="95"/>
      <c r="E85" s="95"/>
      <c r="F85" s="118"/>
      <c r="G85" s="86"/>
      <c r="H85" s="95"/>
    </row>
    <row r="86" spans="1:24" s="90" customFormat="1" ht="21.2" customHeight="1">
      <c r="A86" s="350"/>
      <c r="B86" s="94" t="str" cm="1">
        <f t="array" ref="B86">INDEX(Textes!$B:$D, K86, $K$2)</f>
        <v>Energiebilanz</v>
      </c>
      <c r="C86" s="86"/>
      <c r="D86" s="86"/>
      <c r="E86" s="86"/>
      <c r="F86" s="86"/>
      <c r="G86" s="86"/>
      <c r="H86" s="86"/>
      <c r="I86" s="82"/>
      <c r="J86" s="82"/>
      <c r="K86" s="91">
        <v>93</v>
      </c>
      <c r="L86" s="394" t="s">
        <v>130</v>
      </c>
      <c r="M86" s="394" t="s">
        <v>131</v>
      </c>
      <c r="N86" s="394" t="s">
        <v>132</v>
      </c>
      <c r="O86" s="394" t="s">
        <v>5297</v>
      </c>
      <c r="P86" s="394" t="s">
        <v>5298</v>
      </c>
      <c r="Q86" s="91"/>
      <c r="R86" s="91"/>
      <c r="S86" s="91"/>
      <c r="T86" s="91"/>
      <c r="U86" s="91"/>
      <c r="V86" s="91"/>
      <c r="W86" s="91"/>
      <c r="X86" s="91"/>
    </row>
    <row r="87" spans="1:24" ht="42" customHeight="1">
      <c r="A87" s="351"/>
      <c r="B87" s="368"/>
      <c r="C87" s="109" t="str" cm="1">
        <f t="array" ref="C87">INDEX(Textes!$B:$D,L87, $K$2)</f>
        <v>Projektwert</v>
      </c>
      <c r="D87" s="109" t="str" cm="1">
        <f t="array" ref="D87">INDEX(Textes!$B:$D, M87, $K$2)</f>
        <v>Grenzwert</v>
      </c>
      <c r="E87" s="109" t="str" cm="1">
        <f t="array" ref="E87">INDEX(Textes!$B:$D, N87, $K$2)</f>
        <v>Minergie / Prokilowatt / EffEL</v>
      </c>
      <c r="F87" s="110" t="str" cm="1">
        <f t="array" ref="F87">INDEX(Textes!$B:$D, O87, $K$2)</f>
        <v>Zielwert</v>
      </c>
      <c r="G87" s="86"/>
      <c r="H87" s="86"/>
      <c r="K87" s="91" t="s">
        <v>156</v>
      </c>
      <c r="L87" s="91">
        <v>95</v>
      </c>
      <c r="M87" s="91">
        <v>97</v>
      </c>
      <c r="N87" s="91">
        <v>98</v>
      </c>
      <c r="O87" s="91">
        <v>99</v>
      </c>
      <c r="Q87" s="91"/>
      <c r="R87" s="91"/>
      <c r="S87" s="91"/>
      <c r="T87" s="91"/>
      <c r="U87" s="91"/>
      <c r="V87" s="91"/>
      <c r="W87" s="91"/>
      <c r="X87" s="91"/>
    </row>
    <row r="88" spans="1:24" ht="15" customHeight="1">
      <c r="A88" s="351"/>
      <c r="B88" s="80" t="str" cm="1">
        <f t="array" ref="B88">INDEX(Textes!$B:$D, K88, $K$2)</f>
        <v>Installierte Leistung (kW)</v>
      </c>
      <c r="C88" s="119" t="str">
        <f>IF(SUM(F80:$F$84)&gt;0, SUM(F80:$F$84), "")</f>
        <v/>
      </c>
      <c r="D88" s="119" t="str">
        <f>IFERROR(D$89*$C$8/1000, "")</f>
        <v/>
      </c>
      <c r="E88" s="119" t="s">
        <v>156</v>
      </c>
      <c r="F88" s="120" t="str">
        <f>IFERROR(F$89*$C$8/1000, "")</f>
        <v/>
      </c>
      <c r="G88" s="86"/>
      <c r="H88" s="95"/>
      <c r="K88" s="96">
        <v>100</v>
      </c>
      <c r="L88" s="431">
        <f>SUM(F80:F84)</f>
        <v>0</v>
      </c>
      <c r="M88" s="430">
        <f>D73*$C$8/1000</f>
        <v>0</v>
      </c>
      <c r="N88" s="430">
        <f>E73*$C$8/1000</f>
        <v>0</v>
      </c>
      <c r="O88" s="430">
        <f>F73*$C$8/1000</f>
        <v>0</v>
      </c>
      <c r="P88" s="431">
        <f>SUMPRODUCT($C$80:$C$84,$D$80:$D$84)/1000</f>
        <v>0</v>
      </c>
    </row>
    <row r="89" spans="1:24" ht="15" customHeight="1">
      <c r="A89" s="351"/>
      <c r="B89" s="80" t="str" cm="1">
        <f t="array" ref="B89">INDEX(Textes!$B:$D, K89, $K$2)</f>
        <v>Spezifische Leistung (W/m²)</v>
      </c>
      <c r="C89" s="119" t="str">
        <f>IFERROR(C88/$C$8*1000, "")</f>
        <v/>
      </c>
      <c r="D89" s="119" t="str">
        <f>IFERROR($M$89, "")</f>
        <v/>
      </c>
      <c r="E89" s="119" t="s">
        <v>156</v>
      </c>
      <c r="F89" s="120" t="str">
        <f>IFERROR($N$89, "")</f>
        <v/>
      </c>
      <c r="G89" s="86"/>
      <c r="H89" s="95"/>
      <c r="K89" s="96">
        <v>101</v>
      </c>
      <c r="L89" s="371" t="e">
        <f>L$88/$C$8*1000</f>
        <v>#DIV/0!</v>
      </c>
      <c r="M89" s="371" t="e">
        <f>M$88/$C$8*1000</f>
        <v>#DIV/0!</v>
      </c>
      <c r="N89" s="371" t="e">
        <f>N$88/$C$8*1000</f>
        <v>#DIV/0!</v>
      </c>
      <c r="O89" s="371" t="e">
        <f>O$88/$C$8*1000</f>
        <v>#DIV/0!</v>
      </c>
      <c r="P89" s="371" t="e">
        <f>P$88/$C$8*1000</f>
        <v>#DIV/0!</v>
      </c>
    </row>
    <row r="90" spans="1:24" ht="15" customHeight="1">
      <c r="A90" s="351"/>
      <c r="B90" s="80" t="str" cm="1">
        <f t="array" ref="B90">INDEX(Textes!$B:$D, K90, $K$2)</f>
        <v>Volllaststunden (h/a)</v>
      </c>
      <c r="C90" s="121" t="str">
        <f>IF(ISNUMBER(C88), L$90, "")</f>
        <v/>
      </c>
      <c r="D90" s="121" t="str">
        <f>IF(ISNUMBER(D88), M$90, "")</f>
        <v/>
      </c>
      <c r="E90" s="121" t="s">
        <v>156</v>
      </c>
      <c r="F90" s="400" t="str">
        <f>IF(ISNUMBER(F88), N$90, "")</f>
        <v/>
      </c>
      <c r="G90" s="86"/>
      <c r="H90" s="95"/>
      <c r="K90" s="96">
        <v>102</v>
      </c>
      <c r="L90" s="372">
        <f>IFERROR(C$74, "")</f>
        <v>197.10000000000005</v>
      </c>
      <c r="M90" s="372">
        <f>IFERROR(D$74, "")</f>
        <v>492.75000000000006</v>
      </c>
      <c r="N90" s="372">
        <f>IFERROR(E$74, "")</f>
        <v>246.37500000000003</v>
      </c>
      <c r="O90" s="372">
        <f>IFERROR(F$74, "")</f>
        <v>492.75000000000006</v>
      </c>
      <c r="P90" s="372">
        <f>IFERROR(G$74, "")</f>
        <v>443.47500000000002</v>
      </c>
    </row>
    <row r="91" spans="1:24" ht="15" customHeight="1">
      <c r="A91" s="351"/>
      <c r="B91" s="80" t="str" cm="1">
        <f t="array" ref="B91">INDEX(Textes!$B:$D, K91, $K$2)</f>
        <v>Elektrizitätsbedarf (MWh/a)</v>
      </c>
      <c r="C91" s="120" t="str">
        <f>IFERROR(C92*$C$8/1000, "")</f>
        <v/>
      </c>
      <c r="D91" s="120" t="str">
        <f>IFERROR(D92*$C$8/1000, "")</f>
        <v/>
      </c>
      <c r="E91" s="119" t="str">
        <f>IFERROR(($D91+$F91)/2, "")</f>
        <v/>
      </c>
      <c r="F91" s="120" t="str">
        <f>IFERROR(F92*$C$8/1000, "")</f>
        <v/>
      </c>
      <c r="G91" s="86"/>
      <c r="H91" s="95"/>
      <c r="K91" s="96">
        <v>104</v>
      </c>
      <c r="L91" s="371">
        <f t="shared" ref="L91:P91" si="3">L88*L90/1000</f>
        <v>0</v>
      </c>
      <c r="M91" s="371">
        <f t="shared" si="3"/>
        <v>0</v>
      </c>
      <c r="N91" s="371">
        <f t="shared" si="3"/>
        <v>0</v>
      </c>
      <c r="O91" s="371">
        <f t="shared" si="3"/>
        <v>0</v>
      </c>
      <c r="P91" s="371">
        <f t="shared" si="3"/>
        <v>0</v>
      </c>
    </row>
    <row r="92" spans="1:24" ht="15" customHeight="1">
      <c r="A92" s="351"/>
      <c r="B92" s="80" t="str" cm="1">
        <f t="array" ref="B92">INDEX(Textes!$B:$D, K92, $K$2)</f>
        <v>Elektrizitätsbedarf (kWh/m²)</v>
      </c>
      <c r="C92" s="119" t="str">
        <f>IFERROR(C$88*C$90/$C$8, "")</f>
        <v/>
      </c>
      <c r="D92" s="119" t="str">
        <f>IFERROR(D$88*D$90/$C$8, "")</f>
        <v/>
      </c>
      <c r="E92" s="119" t="str">
        <f>IFERROR(($D92+$F92)/2, "")</f>
        <v/>
      </c>
      <c r="F92" s="120" t="str">
        <f>IFERROR(F$88*F$90/$C$8, "")</f>
        <v/>
      </c>
      <c r="G92" s="86"/>
      <c r="H92" s="95"/>
      <c r="K92" s="96">
        <v>103</v>
      </c>
      <c r="L92" s="375" t="e">
        <f t="shared" ref="L92:P92" si="4">L89*L90/1000</f>
        <v>#DIV/0!</v>
      </c>
      <c r="M92" s="375" t="e">
        <f t="shared" si="4"/>
        <v>#DIV/0!</v>
      </c>
      <c r="N92" s="375" t="e">
        <f t="shared" si="4"/>
        <v>#DIV/0!</v>
      </c>
      <c r="O92" s="375" t="e">
        <f t="shared" si="4"/>
        <v>#DIV/0!</v>
      </c>
      <c r="P92" s="375" t="e">
        <f t="shared" si="4"/>
        <v>#DIV/0!</v>
      </c>
    </row>
    <row r="93" spans="1:24" ht="16.5">
      <c r="A93" s="351"/>
      <c r="B93" s="86"/>
      <c r="C93" s="95"/>
      <c r="D93" s="95"/>
      <c r="E93" s="95"/>
      <c r="F93" s="95"/>
      <c r="G93" s="86"/>
      <c r="H93" s="95"/>
    </row>
    <row r="94" spans="1:24" ht="16.5">
      <c r="A94" s="351"/>
      <c r="B94" s="86"/>
      <c r="C94" s="95"/>
      <c r="D94" s="95"/>
      <c r="E94" s="95"/>
      <c r="F94" s="95"/>
      <c r="G94" s="86"/>
      <c r="H94" s="95"/>
    </row>
    <row r="95" spans="1:24" ht="16.5">
      <c r="A95" s="351"/>
      <c r="B95" s="86"/>
      <c r="C95" s="95"/>
      <c r="D95" s="95"/>
      <c r="E95" s="95"/>
      <c r="F95" s="95"/>
      <c r="G95" s="86"/>
      <c r="H95" s="95"/>
    </row>
    <row r="96" spans="1:24" ht="16.5">
      <c r="A96" s="351"/>
      <c r="B96" s="86"/>
      <c r="C96" s="95"/>
      <c r="D96" s="95"/>
      <c r="E96" s="95"/>
      <c r="F96" s="95"/>
      <c r="G96" s="86"/>
      <c r="H96" s="95"/>
    </row>
    <row r="97" spans="1:8" ht="16.5">
      <c r="A97" s="351"/>
      <c r="B97" s="86"/>
      <c r="C97" s="95"/>
      <c r="D97" s="95"/>
      <c r="E97" s="95"/>
      <c r="F97" s="95"/>
      <c r="G97" s="86"/>
      <c r="H97" s="95"/>
    </row>
    <row r="98" spans="1:8" ht="16.5">
      <c r="A98" s="351"/>
      <c r="B98" s="86"/>
      <c r="C98" s="95"/>
      <c r="D98" s="95"/>
      <c r="E98" s="95"/>
      <c r="F98" s="95"/>
      <c r="G98" s="86"/>
      <c r="H98" s="95"/>
    </row>
    <row r="99" spans="1:8" ht="16.5">
      <c r="A99" s="351"/>
      <c r="B99" s="86"/>
      <c r="C99" s="95"/>
      <c r="D99" s="95"/>
      <c r="E99" s="95"/>
      <c r="F99" s="95"/>
      <c r="G99" s="86"/>
      <c r="H99" s="95"/>
    </row>
    <row r="100" spans="1:8" ht="16.5">
      <c r="A100" s="351"/>
      <c r="B100" s="86"/>
      <c r="C100" s="95"/>
      <c r="D100" s="95"/>
      <c r="E100" s="95"/>
      <c r="F100" s="95"/>
      <c r="G100" s="86"/>
      <c r="H100" s="95"/>
    </row>
    <row r="101" spans="1:8" ht="16.5" hidden="1">
      <c r="A101" s="351"/>
      <c r="B101" s="122"/>
      <c r="C101" s="123"/>
      <c r="D101" s="123"/>
      <c r="E101" s="123"/>
      <c r="F101" s="123"/>
      <c r="G101" s="86"/>
      <c r="H101" s="123"/>
    </row>
    <row r="102" spans="1:8" ht="16.5" hidden="1">
      <c r="A102" s="351"/>
      <c r="B102" s="122"/>
      <c r="C102" s="123"/>
      <c r="D102" s="123"/>
      <c r="E102" s="123"/>
      <c r="F102" s="123"/>
      <c r="G102" s="86"/>
      <c r="H102" s="123"/>
    </row>
    <row r="103" spans="1:8" ht="16.5" hidden="1">
      <c r="B103" s="122"/>
      <c r="C103" s="123"/>
      <c r="D103" s="123"/>
      <c r="E103" s="123"/>
      <c r="F103" s="123"/>
      <c r="G103" s="86"/>
      <c r="H103" s="123"/>
    </row>
    <row r="104" spans="1:8" ht="16.5" hidden="1">
      <c r="A104" s="351"/>
      <c r="B104" s="86"/>
      <c r="C104" s="95"/>
      <c r="D104" s="95"/>
      <c r="E104" s="95"/>
      <c r="F104" s="95"/>
      <c r="G104" s="86"/>
      <c r="H104" s="95"/>
    </row>
    <row r="105" spans="1:8" ht="16.5" hidden="1" customHeight="1">
      <c r="G105" s="86"/>
    </row>
  </sheetData>
  <sheetProtection algorithmName="SHA-512" hashValue="/hOCLu0FW5cCDLqQ52ovvdFjamLnWkni8qEGlOSb+D0NWHGDfy0rFmlaSDKKyZ7fuyD7BYVvmb3hdfObvYCKBg==" saltValue="JhTJymroN6zgzT8G0KcsJg==" spinCount="100000" sheet="1" objects="1" scenarios="1"/>
  <mergeCells count="25">
    <mergeCell ref="C10:F10"/>
    <mergeCell ref="B4:F4"/>
    <mergeCell ref="C6:F6"/>
    <mergeCell ref="C7:F7"/>
    <mergeCell ref="C8:F8"/>
    <mergeCell ref="C9:F9"/>
    <mergeCell ref="C24:F24"/>
    <mergeCell ref="C11:F11"/>
    <mergeCell ref="C12:F12"/>
    <mergeCell ref="C15:F15"/>
    <mergeCell ref="C16:F16"/>
    <mergeCell ref="C17:F17"/>
    <mergeCell ref="C18:F18"/>
    <mergeCell ref="C19:F19"/>
    <mergeCell ref="C20:F20"/>
    <mergeCell ref="C21:F21"/>
    <mergeCell ref="C22:F22"/>
    <mergeCell ref="C23:F23"/>
    <mergeCell ref="C33:F33"/>
    <mergeCell ref="C27:F27"/>
    <mergeCell ref="C28:F28"/>
    <mergeCell ref="C29:F29"/>
    <mergeCell ref="C30:F30"/>
    <mergeCell ref="C31:F31"/>
    <mergeCell ref="C32:F32"/>
  </mergeCells>
  <conditionalFormatting sqref="B80:B84">
    <cfRule type="expression" dxfId="53" priority="5">
      <formula>NOT(ISBLANK($B80))</formula>
    </cfRule>
  </conditionalFormatting>
  <conditionalFormatting sqref="B10:F12 B15:F23">
    <cfRule type="expression" dxfId="52" priority="6">
      <formula>$J$9=FALSE</formula>
    </cfRule>
  </conditionalFormatting>
  <conditionalFormatting sqref="B12:F12">
    <cfRule type="expression" dxfId="51" priority="8">
      <formula>$J$11=FALSE</formula>
    </cfRule>
  </conditionalFormatting>
  <conditionalFormatting sqref="B28:F33">
    <cfRule type="expression" dxfId="50" priority="9">
      <formula>NOT($J$27)</formula>
    </cfRule>
  </conditionalFormatting>
  <conditionalFormatting sqref="C12">
    <cfRule type="expression" dxfId="49" priority="1">
      <formula>AND(NOT($J$11), NOT(ISBLANK($C12)))</formula>
    </cfRule>
  </conditionalFormatting>
  <conditionalFormatting sqref="C6:F12 C15:F24 C27:F33">
    <cfRule type="expression" dxfId="48" priority="7">
      <formula>NOT(ISBLANK($C6))</formula>
    </cfRule>
  </conditionalFormatting>
  <conditionalFormatting sqref="C10:F11 C15 C17:F23">
    <cfRule type="expression" dxfId="47" priority="2">
      <formula>AND(NOT($J$9), NOT(ISBLANK($C10)))</formula>
    </cfRule>
  </conditionalFormatting>
  <conditionalFormatting sqref="C28:F33">
    <cfRule type="expression" dxfId="46" priority="3">
      <formula>AND(NOT($J$27), NOT(ISBLANK($C28)))</formula>
    </cfRule>
  </conditionalFormatting>
  <conditionalFormatting sqref="D80:E84">
    <cfRule type="expression" dxfId="45" priority="4">
      <formula>NOT(ISBLANK(D80))</formula>
    </cfRule>
  </conditionalFormatting>
  <dataValidations count="22">
    <dataValidation type="list" allowBlank="1" showInputMessage="1" showErrorMessage="1" sqref="C28:F28" xr:uid="{8B57A4E7-AA1A-4630-A860-AF058EC29CCC}">
      <formula1>Glasanteil</formula1>
    </dataValidation>
    <dataValidation type="list" allowBlank="1" showInputMessage="1" showErrorMessage="1" sqref="C27:F27" xr:uid="{CCE64884-3510-49CA-B3A5-E1EEDDD9A686}">
      <formula1>JaNein</formula1>
    </dataValidation>
    <dataValidation type="list" allowBlank="1" showInputMessage="1" showErrorMessage="1" sqref="C33:F33" xr:uid="{0390F925-FB12-48D5-AD23-6BECE469862C}">
      <formula1>Regelung_Tageslicht</formula1>
    </dataValidation>
    <dataValidation type="list" allowBlank="1" showInputMessage="1" showErrorMessage="1" sqref="C30:F30" xr:uid="{7EF36B00-3EFB-4EA2-9B89-97B0B7683901}">
      <formula1>Umgebung</formula1>
    </dataValidation>
    <dataValidation type="list" allowBlank="1" showInputMessage="1" showErrorMessage="1" sqref="C29:F29" xr:uid="{5D7BEFCA-9C50-464D-88E7-AD71920BAF66}">
      <formula1>Raumhelligkeit</formula1>
    </dataValidation>
    <dataValidation type="list" allowBlank="1" showInputMessage="1" showErrorMessage="1" sqref="C32:F32" xr:uid="{95508FE0-9385-4B02-B360-250E080F436B}">
      <formula1>IF($I$31&lt;6,Sonnenschutz_Regelung_Mit,Sonnenschutz_Regelung_Ohne)</formula1>
    </dataValidation>
    <dataValidation type="list" allowBlank="1" showInputMessage="1" showErrorMessage="1" sqref="C31:F31" xr:uid="{0B1BAD7B-CB3A-4E0D-BF0E-724F1F135895}">
      <formula1>Sonnenschutz_Art</formula1>
    </dataValidation>
    <dataValidation type="decimal" allowBlank="1" showInputMessage="1" showErrorMessage="1" sqref="C22:F22" xr:uid="{2ED0D2C8-F5B6-4A9F-A253-2751DF20CF0C}">
      <formula1>0</formula1>
      <formula2>9999</formula2>
    </dataValidation>
    <dataValidation type="decimal" allowBlank="1" showInputMessage="1" showErrorMessage="1" sqref="C21:F21" xr:uid="{3587FD1C-7D1F-4F72-8366-393D2E1B64F2}">
      <formula1>0</formula1>
      <formula2>365</formula2>
    </dataValidation>
    <dataValidation type="decimal" allowBlank="1" showInputMessage="1" showErrorMessage="1" sqref="C20:F20" xr:uid="{EB115AC5-9069-47E8-AECB-13E39067A138}">
      <formula1>0</formula1>
      <formula2>13</formula2>
    </dataValidation>
    <dataValidation type="decimal" allowBlank="1" showInputMessage="1" showErrorMessage="1" sqref="C19:F19" xr:uid="{A4005F26-60D2-4654-BD2F-3209F1421F7B}">
      <formula1>0</formula1>
      <formula2>11</formula2>
    </dataValidation>
    <dataValidation type="list" allowBlank="1" showInputMessage="1" showErrorMessage="1" sqref="C18:F18" xr:uid="{A039C17C-9225-4234-A49E-D67FC5616E65}">
      <formula1>"0.05,0.75"</formula1>
    </dataValidation>
    <dataValidation type="decimal" allowBlank="1" showInputMessage="1" showErrorMessage="1" sqref="C17:F17" xr:uid="{4E98C35E-1EE7-43A2-B052-17B6E0885B43}">
      <formula1>0</formula1>
      <formula2>30</formula2>
    </dataValidation>
    <dataValidation type="decimal" allowBlank="1" showInputMessage="1" showErrorMessage="1" sqref="C15:F15" xr:uid="{B360F471-A351-4241-8AF2-B135B98D27C5}">
      <formula1>0</formula1>
      <formula2>999</formula2>
    </dataValidation>
    <dataValidation type="list" allowBlank="1" showInputMessage="1" showErrorMessage="1" sqref="C9:F9" xr:uid="{08750FF8-2ECB-4F8F-8682-609B28AE41DB}">
      <formula1>RoomTypes</formula1>
    </dataValidation>
    <dataValidation type="list" allowBlank="1" showInputMessage="1" showErrorMessage="1" sqref="C24:F24" xr:uid="{A0822200-14E2-4C5E-8AEC-669BFEFADB89}">
      <formula1>k_Pr</formula1>
    </dataValidation>
    <dataValidation type="decimal" allowBlank="1" showInputMessage="1" showErrorMessage="1" sqref="C16:F16 C8:F8" xr:uid="{471EA419-721B-448D-84FA-9299A39C474A}">
      <formula1>0</formula1>
      <formula2>1000000</formula2>
    </dataValidation>
    <dataValidation type="textLength" allowBlank="1" showInputMessage="1" showErrorMessage="1" sqref="C6:F7" xr:uid="{BBE4D91C-ABF3-4A6C-BB22-D245225829E5}">
      <formula1>0</formula1>
      <formula2>250</formula2>
    </dataValidation>
    <dataValidation type="list" allowBlank="1" showInputMessage="1" showErrorMessage="1" sqref="B80:B84" xr:uid="{7A233C49-9CDA-4BF4-9C9C-56EF67ED218A}">
      <formula1>LeuchtenListe</formula1>
    </dataValidation>
    <dataValidation type="decimal" operator="greaterThanOrEqual" allowBlank="1" showInputMessage="1" showErrorMessage="1" sqref="E80:E84" xr:uid="{6CECE1F5-7D50-475A-82C2-C0F3E1FBAE21}">
      <formula1>0</formula1>
    </dataValidation>
    <dataValidation type="whole" allowBlank="1" showInputMessage="1" showErrorMessage="1" sqref="D80:D84" xr:uid="{D374EB1C-CC2C-47BA-911B-A3C48C9C58BC}">
      <formula1>0</formula1>
      <formula2>1000000</formula2>
    </dataValidation>
    <dataValidation type="list" allowBlank="1" showInputMessage="1" showErrorMessage="1" sqref="C32:F32" xr:uid="{A1FA1BAE-2C83-413A-925E-AA4C373D16E5}">
      <formula1>IF($I$31&lt;=5, Sonnenschutz_Regelung_Mit, Sonnenschutz_Regelung_Ohne)</formula1>
    </dataValidation>
  </dataValidations>
  <pageMargins left="0.7" right="0.7" top="0.75" bottom="0.75" header="0.3" footer="0.3"/>
  <legacyDrawing r:id="rId1"/>
  <extLst>
    <ext xmlns:x14="http://schemas.microsoft.com/office/spreadsheetml/2009/9/main" uri="{CCE6A557-97BC-4b89-ADB6-D9C93CAAB3DF}">
      <x14:dataValidations xmlns:xm="http://schemas.microsoft.com/office/excel/2006/main" count="5">
        <x14:dataValidation type="list" allowBlank="1" showInputMessage="1" showErrorMessage="1" xr:uid="{989B6078-6FB7-47E9-9B77-3647D2824AC8}">
          <x14:formula1>
            <xm:f>Dropdowns!$A$209:$A$215</xm:f>
          </x14:formula1>
          <xm:sqref>C12:F12</xm:sqref>
        </x14:dataValidation>
        <x14:dataValidation type="list" allowBlank="1" showInputMessage="1" showErrorMessage="1" xr:uid="{6DB8F555-04B3-4891-A631-C5589C03A8CE}">
          <x14:formula1>
            <xm:f>Dropdowns!$A$60:$A$62</xm:f>
          </x14:formula1>
          <xm:sqref>C27:F33 C23:F24</xm:sqref>
        </x14:dataValidation>
        <x14:dataValidation type="list" allowBlank="1" showInputMessage="1" showErrorMessage="1" xr:uid="{A1378592-F5AA-425A-BAF2-C473C587E944}">
          <x14:formula1>
            <xm:f>Dropdowns!$A$92:$A$93</xm:f>
          </x14:formula1>
          <xm:sqref>C11:F11</xm:sqref>
        </x14:dataValidation>
        <x14:dataValidation type="list" allowBlank="1" showInputMessage="1" showErrorMessage="1" xr:uid="{7EB6BCBC-E293-4B77-9F10-D5485170A9FF}">
          <x14:formula1>
            <xm:f>Dropdowns!$A$42:$A$47</xm:f>
          </x14:formula1>
          <xm:sqref>C31:F31</xm:sqref>
        </x14:dataValidation>
        <x14:dataValidation type="list" allowBlank="1" showInputMessage="1" showErrorMessage="1" xr:uid="{0133D2C8-210B-4A18-B5C2-E0A3AF19F0D8}">
          <x14:formula1>
            <xm:f>Dropdowns!$A$28:$A$38</xm:f>
          </x14:formula1>
          <xm:sqref>C28:F28</xm:sqref>
        </x14:dataValidation>
      </x14:dataValidations>
    </ext>
  </extLs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CC47D0-A719-4EEC-B07A-AD8B391A81B4}">
  <dimension ref="A1:X105"/>
  <sheetViews>
    <sheetView workbookViewId="0">
      <selection activeCell="C6" sqref="C6:F6"/>
    </sheetView>
  </sheetViews>
  <sheetFormatPr baseColWidth="10" defaultColWidth="0" defaultRowHeight="0" customHeight="1" zeroHeight="1"/>
  <cols>
    <col min="1" max="1" width="3.33203125" style="356" customWidth="1"/>
    <col min="2" max="2" width="30.77734375" style="90" customWidth="1"/>
    <col min="3" max="6" width="10.77734375" style="97" customWidth="1"/>
    <col min="7" max="7" width="10.77734375" style="97" hidden="1" customWidth="1"/>
    <col min="8" max="8" width="3.33203125" style="97" customWidth="1"/>
    <col min="9" max="10" width="5.6640625" style="81" hidden="1" customWidth="1"/>
    <col min="11" max="11" width="5.6640625" style="96" hidden="1" customWidth="1"/>
    <col min="12" max="16" width="10.77734375" style="96" hidden="1" customWidth="1"/>
    <col min="17" max="17" width="2.77734375" style="96" hidden="1" customWidth="1"/>
    <col min="18" max="24" width="5.6640625" style="96" hidden="1" customWidth="1"/>
    <col min="25" max="16384" width="11.5546875" style="97" hidden="1"/>
  </cols>
  <sheetData>
    <row r="1" spans="1:24" s="90" customFormat="1" ht="16.5" customHeight="1">
      <c r="A1" s="350"/>
      <c r="B1" s="86"/>
      <c r="C1" s="86"/>
      <c r="D1" s="86"/>
      <c r="E1" s="86"/>
      <c r="F1" s="86"/>
      <c r="G1" s="95"/>
      <c r="H1" s="86"/>
      <c r="I1" s="88" t="s">
        <v>5296</v>
      </c>
      <c r="J1" s="88" t="s">
        <v>5293</v>
      </c>
      <c r="K1" s="89" t="s">
        <v>159</v>
      </c>
      <c r="L1" s="403" t="s">
        <v>5294</v>
      </c>
      <c r="M1" s="89"/>
      <c r="N1" s="89"/>
      <c r="O1" s="89"/>
      <c r="P1" s="89"/>
      <c r="Q1" s="89"/>
      <c r="R1" s="89"/>
      <c r="S1" s="89"/>
      <c r="T1" s="89"/>
      <c r="U1" s="89"/>
      <c r="V1" s="89"/>
      <c r="W1" s="89"/>
      <c r="X1" s="89"/>
    </row>
    <row r="2" spans="1:24" s="90" customFormat="1" ht="24.95" customHeight="1">
      <c r="A2" s="350"/>
      <c r="B2" s="86"/>
      <c r="C2" s="86"/>
      <c r="D2" s="86"/>
      <c r="E2" s="86"/>
      <c r="F2" s="86"/>
      <c r="G2" s="95"/>
      <c r="H2" s="86"/>
      <c r="I2" s="88"/>
      <c r="J2" s="88"/>
      <c r="K2" s="89">
        <f>A!$J$2</f>
        <v>1</v>
      </c>
      <c r="L2" s="403"/>
      <c r="M2" s="89"/>
      <c r="N2" s="89"/>
      <c r="O2" s="89"/>
      <c r="P2" s="89"/>
      <c r="Q2" s="89"/>
      <c r="R2" s="89"/>
      <c r="S2" s="89"/>
      <c r="T2" s="89"/>
      <c r="U2" s="89"/>
      <c r="V2" s="89"/>
      <c r="W2" s="89"/>
      <c r="X2" s="89"/>
    </row>
    <row r="3" spans="1:24" s="90" customFormat="1" ht="24.95" customHeight="1" thickBot="1">
      <c r="A3" s="350"/>
      <c r="B3" s="374" t="str" cm="1">
        <f t="array" ref="B3">INDEX(Textes!$B:$D, K3, $K$2)&amp;": "&amp;C6</f>
        <v xml:space="preserve">Raumdatenblatt: </v>
      </c>
      <c r="C3" s="358"/>
      <c r="D3" s="358"/>
      <c r="E3" s="358"/>
      <c r="F3" s="358"/>
      <c r="G3" s="95"/>
      <c r="H3" s="86"/>
      <c r="I3" s="82"/>
      <c r="J3" s="82"/>
      <c r="K3" s="91">
        <v>70</v>
      </c>
      <c r="L3" s="404"/>
      <c r="M3" s="92"/>
      <c r="N3" s="92"/>
      <c r="O3" s="92"/>
      <c r="P3" s="92"/>
      <c r="Q3" s="92"/>
      <c r="R3" s="92"/>
      <c r="S3" s="92"/>
      <c r="T3" s="92"/>
      <c r="U3" s="92"/>
      <c r="V3" s="92"/>
      <c r="W3" s="92"/>
      <c r="X3" s="92"/>
    </row>
    <row r="4" spans="1:24" s="90" customFormat="1" ht="24.95" customHeight="1">
      <c r="A4" s="350"/>
      <c r="B4" s="522" t="str" cm="1">
        <f t="array" ref="B4">IF(J9, INDEX(Textes!$B:$D, K4, $K$2), "")</f>
        <v/>
      </c>
      <c r="C4" s="522"/>
      <c r="D4" s="522"/>
      <c r="E4" s="522"/>
      <c r="F4" s="522"/>
      <c r="G4" s="95"/>
      <c r="H4" s="86"/>
      <c r="I4" s="93"/>
      <c r="J4" s="93"/>
      <c r="K4" s="91">
        <v>132</v>
      </c>
      <c r="L4" s="404"/>
      <c r="M4" s="92"/>
      <c r="N4" s="92"/>
      <c r="O4" s="92"/>
      <c r="P4" s="96"/>
      <c r="Q4" s="91"/>
      <c r="R4" s="91"/>
      <c r="S4" s="91"/>
      <c r="T4" s="91"/>
      <c r="U4" s="91"/>
      <c r="V4" s="91"/>
      <c r="W4" s="91"/>
      <c r="X4" s="91"/>
    </row>
    <row r="5" spans="1:24" s="90" customFormat="1" ht="21.2" customHeight="1">
      <c r="A5" s="350"/>
      <c r="B5" s="94" t="str" cm="1">
        <f t="array" ref="B5">INDEX(Textes!$B:$D, K5, $K$2)</f>
        <v>Raum oder Raumgruppe</v>
      </c>
      <c r="C5" s="86"/>
      <c r="D5" s="86"/>
      <c r="E5" s="86"/>
      <c r="F5" s="86"/>
      <c r="G5" s="95"/>
      <c r="H5" s="86"/>
      <c r="I5" s="82"/>
      <c r="J5" s="82"/>
      <c r="K5" s="91">
        <v>71</v>
      </c>
      <c r="L5" s="405"/>
      <c r="M5" s="91"/>
      <c r="N5" s="91"/>
      <c r="O5" s="91"/>
      <c r="P5" s="96"/>
      <c r="Q5" s="91"/>
      <c r="R5" s="91"/>
      <c r="S5" s="91"/>
      <c r="T5" s="91"/>
      <c r="U5" s="91"/>
      <c r="V5" s="91"/>
      <c r="W5" s="91"/>
      <c r="X5" s="91"/>
    </row>
    <row r="6" spans="1:24" ht="15" customHeight="1">
      <c r="A6" s="351"/>
      <c r="B6" s="80" t="str" cm="1">
        <f t="array" ref="B6">INDEX(Textes!$B:$D, K6, $K$2)</f>
        <v>Name</v>
      </c>
      <c r="C6" s="523"/>
      <c r="D6" s="523"/>
      <c r="E6" s="523"/>
      <c r="F6" s="524"/>
      <c r="G6" s="95"/>
      <c r="H6" s="95"/>
      <c r="K6" s="96">
        <v>72</v>
      </c>
      <c r="L6" s="406"/>
      <c r="Q6" s="91"/>
      <c r="R6" s="91"/>
      <c r="S6" s="91"/>
      <c r="T6" s="91"/>
      <c r="U6" s="91"/>
      <c r="V6" s="91"/>
      <c r="W6" s="91"/>
      <c r="X6" s="91"/>
    </row>
    <row r="7" spans="1:24" ht="15" customHeight="1">
      <c r="A7" s="351"/>
      <c r="B7" s="80" t="str" cm="1">
        <f t="array" ref="B7">INDEX(Textes!$B:$D, K7, $K$2)</f>
        <v>Beschreibung</v>
      </c>
      <c r="C7" s="525"/>
      <c r="D7" s="525"/>
      <c r="E7" s="525"/>
      <c r="F7" s="526"/>
      <c r="G7" s="95"/>
      <c r="H7" s="95"/>
      <c r="K7" s="96">
        <v>73</v>
      </c>
      <c r="L7" s="407"/>
      <c r="M7" s="99"/>
      <c r="N7" s="99"/>
      <c r="O7" s="99"/>
      <c r="Q7" s="91"/>
      <c r="R7" s="91"/>
      <c r="S7" s="91"/>
      <c r="T7" s="91"/>
      <c r="U7" s="91"/>
      <c r="V7" s="91"/>
      <c r="W7" s="91"/>
      <c r="X7" s="91"/>
    </row>
    <row r="8" spans="1:24" ht="15" customHeight="1">
      <c r="A8" s="351"/>
      <c r="B8" s="80" t="str" cm="1">
        <f t="array" ref="B8">INDEX(Textes!$B:$D, K8, $K$2)</f>
        <v>Nettofläche m2</v>
      </c>
      <c r="C8" s="527"/>
      <c r="D8" s="527"/>
      <c r="E8" s="527"/>
      <c r="F8" s="528"/>
      <c r="G8" s="95"/>
      <c r="H8" s="95"/>
      <c r="K8" s="96">
        <v>74</v>
      </c>
      <c r="L8" s="407"/>
      <c r="M8" s="99"/>
      <c r="N8" s="99"/>
      <c r="O8" s="99"/>
      <c r="Q8" s="91"/>
      <c r="R8" s="91"/>
      <c r="S8" s="91"/>
      <c r="T8" s="91"/>
      <c r="U8" s="91"/>
      <c r="V8" s="91"/>
      <c r="W8" s="91"/>
      <c r="X8" s="91"/>
    </row>
    <row r="9" spans="1:24" ht="15" customHeight="1">
      <c r="A9" s="351"/>
      <c r="B9" s="80" t="str" cm="1">
        <f t="array" ref="B9">INDEX(Textes!$B:$D, K9, $K$2)</f>
        <v>Raumnutzung</v>
      </c>
      <c r="C9" s="518"/>
      <c r="D9" s="518"/>
      <c r="E9" s="518"/>
      <c r="F9" s="519"/>
      <c r="G9" s="95"/>
      <c r="H9" s="95"/>
      <c r="I9" s="370">
        <f>IF(ISBLANK(C9), 1, MATCH(C9, Dropdowns!A97:$A$150, 0))</f>
        <v>1</v>
      </c>
      <c r="J9" s="376" t="b">
        <f>(C9=Dropdowns!A150)</f>
        <v>0</v>
      </c>
      <c r="K9" s="96">
        <v>75</v>
      </c>
      <c r="L9" s="408" t="s">
        <v>5291</v>
      </c>
      <c r="M9" s="99"/>
      <c r="N9" s="99"/>
      <c r="O9" s="99"/>
      <c r="Q9" s="91"/>
      <c r="R9" s="91"/>
      <c r="S9" s="91"/>
      <c r="T9" s="91"/>
      <c r="U9" s="91"/>
      <c r="V9" s="91"/>
      <c r="W9" s="91"/>
      <c r="X9" s="91"/>
    </row>
    <row r="10" spans="1:24" ht="30" customHeight="1">
      <c r="A10" s="351"/>
      <c r="B10" s="347" t="str" cm="1">
        <f t="array" ref="B10">INDEX(Textes!$B:$D, K10, $K$2)</f>
        <v>Begründung der Spezialnutzung</v>
      </c>
      <c r="C10" s="529"/>
      <c r="D10" s="529"/>
      <c r="E10" s="529"/>
      <c r="F10" s="530"/>
      <c r="G10" s="95"/>
      <c r="H10" s="95"/>
      <c r="I10" s="82"/>
      <c r="J10" s="376"/>
      <c r="K10" s="91">
        <v>105</v>
      </c>
      <c r="L10" s="407"/>
      <c r="M10" s="99"/>
      <c r="N10" s="99"/>
      <c r="O10" s="99"/>
      <c r="Q10" s="91"/>
      <c r="R10" s="91"/>
      <c r="S10" s="91"/>
      <c r="T10" s="91"/>
      <c r="U10" s="91"/>
      <c r="V10" s="91"/>
      <c r="W10" s="91"/>
      <c r="X10" s="91"/>
    </row>
    <row r="11" spans="1:24" ht="15" customHeight="1">
      <c r="A11" s="351"/>
      <c r="B11" s="80" t="str" cm="1">
        <f t="array" ref="B11">INDEX(Textes!$B:$D, K11, $K$2)</f>
        <v>Sehbedingung</v>
      </c>
      <c r="C11" s="518"/>
      <c r="D11" s="518"/>
      <c r="E11" s="518"/>
      <c r="F11" s="519"/>
      <c r="G11" s="95"/>
      <c r="H11" s="95"/>
      <c r="I11" s="370" t="str">
        <f>IF(ISBLANK(C11), "-", MATCH(C11, Dropdowns!$A$92:$A$93, 0))</f>
        <v>-</v>
      </c>
      <c r="J11" s="376" t="b">
        <f>(I11=2)</f>
        <v>0</v>
      </c>
      <c r="K11" s="96">
        <v>76</v>
      </c>
      <c r="L11" s="408" t="s">
        <v>5292</v>
      </c>
      <c r="M11" s="99"/>
      <c r="N11" s="99"/>
      <c r="O11" s="99"/>
      <c r="Q11" s="91"/>
      <c r="R11" s="91"/>
      <c r="S11" s="91"/>
      <c r="T11" s="91"/>
      <c r="U11" s="91"/>
      <c r="V11" s="91"/>
      <c r="W11" s="91"/>
      <c r="X11" s="91"/>
    </row>
    <row r="12" spans="1:24" s="346" customFormat="1" ht="30" customHeight="1">
      <c r="A12" s="352"/>
      <c r="B12" s="347" t="str" cm="1">
        <f t="array" ref="B12">INDEX(Textes!$B:$D, K12, $K$2)</f>
        <v>Begründung für die besonderen Anforderungen</v>
      </c>
      <c r="C12" s="531"/>
      <c r="D12" s="531"/>
      <c r="E12" s="531"/>
      <c r="F12" s="532"/>
      <c r="G12" s="95"/>
      <c r="H12" s="343"/>
      <c r="I12" s="81"/>
      <c r="J12" s="81"/>
      <c r="K12" s="344">
        <v>117</v>
      </c>
      <c r="L12" s="409"/>
      <c r="M12" s="345"/>
      <c r="N12" s="345"/>
      <c r="O12" s="345"/>
      <c r="P12" s="96"/>
      <c r="Q12" s="91"/>
      <c r="R12" s="91"/>
      <c r="S12" s="91"/>
      <c r="T12" s="91"/>
      <c r="U12" s="91"/>
      <c r="V12" s="91"/>
      <c r="W12" s="91"/>
      <c r="X12" s="91"/>
    </row>
    <row r="13" spans="1:24" ht="16.5">
      <c r="A13" s="351"/>
      <c r="B13" s="86"/>
      <c r="C13" s="100"/>
      <c r="D13" s="95"/>
      <c r="E13" s="95"/>
      <c r="F13" s="95"/>
      <c r="G13" s="95"/>
      <c r="H13" s="95"/>
      <c r="L13" s="406"/>
      <c r="Q13" s="91"/>
      <c r="R13" s="91"/>
      <c r="S13" s="91"/>
      <c r="T13" s="91"/>
      <c r="U13" s="91"/>
      <c r="V13" s="91"/>
      <c r="W13" s="91"/>
      <c r="X13" s="91"/>
    </row>
    <row r="14" spans="1:24" s="90" customFormat="1" ht="21.2" customHeight="1">
      <c r="A14" s="353"/>
      <c r="B14" s="94" t="str" cm="1">
        <f t="array" ref="B14">INDEX(Textes!$B:$D, K14, $K$2)</f>
        <v>Nutzung</v>
      </c>
      <c r="C14" s="86"/>
      <c r="D14" s="86"/>
      <c r="E14" s="86"/>
      <c r="F14" s="86"/>
      <c r="G14" s="95"/>
      <c r="H14" s="86"/>
      <c r="I14" s="82"/>
      <c r="J14" s="82"/>
      <c r="K14" s="91">
        <v>77</v>
      </c>
      <c r="L14" s="405"/>
      <c r="M14" s="91"/>
      <c r="N14" s="91"/>
      <c r="O14" s="91"/>
      <c r="P14" s="96"/>
      <c r="Q14" s="91"/>
      <c r="R14" s="91"/>
      <c r="S14" s="91"/>
      <c r="T14" s="91"/>
      <c r="U14" s="91"/>
      <c r="V14" s="91"/>
      <c r="W14" s="91"/>
      <c r="X14" s="91"/>
    </row>
    <row r="15" spans="1:24" ht="15" customHeight="1">
      <c r="A15" s="351"/>
      <c r="B15" s="80" t="str" cm="1">
        <f t="array" ref="B15">INDEX(Textes!$B:$D, K15, $K$2)</f>
        <v>Raumlänge (m)</v>
      </c>
      <c r="C15" s="535"/>
      <c r="D15" s="535"/>
      <c r="E15" s="535"/>
      <c r="F15" s="536"/>
      <c r="G15" s="95"/>
      <c r="H15" s="95"/>
      <c r="K15" s="96">
        <v>108</v>
      </c>
      <c r="L15" s="407"/>
      <c r="M15" s="99"/>
      <c r="N15" s="99"/>
      <c r="O15" s="99"/>
      <c r="Q15" s="91"/>
      <c r="R15" s="91"/>
      <c r="S15" s="91"/>
      <c r="T15" s="91"/>
      <c r="U15" s="91"/>
      <c r="V15" s="91"/>
      <c r="W15" s="91"/>
      <c r="X15" s="91"/>
    </row>
    <row r="16" spans="1:24" ht="15" customHeight="1">
      <c r="A16" s="351"/>
      <c r="B16" s="80" t="str" cm="1">
        <f t="array" ref="B16">INDEX(Textes!$B:$D, K16, $K$2)</f>
        <v>Raumtiefe (m)</v>
      </c>
      <c r="C16" s="533">
        <f>IFERROR(C8/C15, 0)</f>
        <v>0</v>
      </c>
      <c r="D16" s="533"/>
      <c r="E16" s="533"/>
      <c r="F16" s="534"/>
      <c r="G16" s="95"/>
      <c r="H16" s="95"/>
      <c r="K16" s="96">
        <v>109</v>
      </c>
      <c r="L16" s="407"/>
      <c r="M16" s="99"/>
      <c r="N16" s="99"/>
      <c r="O16" s="99"/>
      <c r="Q16" s="91"/>
      <c r="R16" s="91"/>
      <c r="S16" s="91"/>
      <c r="T16" s="91"/>
      <c r="U16" s="91"/>
      <c r="V16" s="91"/>
      <c r="W16" s="91"/>
      <c r="X16" s="91"/>
    </row>
    <row r="17" spans="1:24" ht="15" customHeight="1">
      <c r="A17" s="351"/>
      <c r="B17" s="80" t="str" cm="1">
        <f t="array" ref="B17">INDEX(Textes!$B:$D, K17, $K$2)</f>
        <v>Raumhöhe (m)</v>
      </c>
      <c r="C17" s="535"/>
      <c r="D17" s="535"/>
      <c r="E17" s="535"/>
      <c r="F17" s="536"/>
      <c r="G17" s="95"/>
      <c r="H17" s="95"/>
      <c r="K17" s="96">
        <v>110</v>
      </c>
      <c r="L17" s="407"/>
      <c r="M17" s="99"/>
      <c r="N17" s="99"/>
      <c r="O17" s="99"/>
      <c r="Q17" s="91"/>
      <c r="R17" s="91"/>
      <c r="S17" s="91"/>
      <c r="T17" s="91"/>
      <c r="U17" s="91"/>
      <c r="V17" s="91"/>
      <c r="W17" s="91"/>
      <c r="X17" s="91"/>
    </row>
    <row r="18" spans="1:24" ht="15" customHeight="1">
      <c r="A18" s="351"/>
      <c r="B18" s="80" t="str" cm="1">
        <f t="array" ref="B18">INDEX(Textes!$B:$D, K18, $K$2)</f>
        <v>Bewertungsebene (m)</v>
      </c>
      <c r="C18" s="537"/>
      <c r="D18" s="537"/>
      <c r="E18" s="537"/>
      <c r="F18" s="538"/>
      <c r="G18" s="95"/>
      <c r="H18" s="95"/>
      <c r="K18" s="96">
        <v>111</v>
      </c>
      <c r="L18" s="407"/>
      <c r="M18" s="99"/>
      <c r="N18" s="99"/>
      <c r="O18" s="99"/>
      <c r="Q18" s="91"/>
      <c r="R18" s="91"/>
      <c r="S18" s="91"/>
      <c r="T18" s="91"/>
      <c r="U18" s="91"/>
      <c r="V18" s="91"/>
      <c r="W18" s="91"/>
      <c r="X18" s="91"/>
    </row>
    <row r="19" spans="1:24" ht="15" customHeight="1">
      <c r="A19" s="351"/>
      <c r="B19" s="80" t="str" cm="1">
        <f t="array" ref="B19">INDEX(Textes!$B:$D, K19, $K$2)</f>
        <v>Betriebsstunden am Tag (h/d)</v>
      </c>
      <c r="C19" s="523"/>
      <c r="D19" s="523"/>
      <c r="E19" s="523"/>
      <c r="F19" s="524"/>
      <c r="G19" s="95"/>
      <c r="H19" s="95"/>
      <c r="K19" s="96">
        <v>112</v>
      </c>
      <c r="L19" s="407"/>
      <c r="M19" s="99"/>
      <c r="N19" s="99"/>
      <c r="O19" s="99"/>
      <c r="Q19" s="91"/>
      <c r="R19" s="91"/>
      <c r="S19" s="91"/>
      <c r="T19" s="91"/>
      <c r="U19" s="91"/>
      <c r="V19" s="91"/>
      <c r="W19" s="91"/>
      <c r="X19" s="91"/>
    </row>
    <row r="20" spans="1:24" ht="15" customHeight="1">
      <c r="A20" s="351"/>
      <c r="B20" s="80" t="str" cm="1">
        <f t="array" ref="B20">INDEX(Textes!$B:$D, K20, $K$2)</f>
        <v>Betriebsstunden nachts (h/d)</v>
      </c>
      <c r="C20" s="523"/>
      <c r="D20" s="523"/>
      <c r="E20" s="523"/>
      <c r="F20" s="524"/>
      <c r="G20" s="95"/>
      <c r="H20" s="95"/>
      <c r="K20" s="96">
        <v>113</v>
      </c>
      <c r="L20" s="407"/>
      <c r="M20" s="99"/>
      <c r="N20" s="99"/>
      <c r="O20" s="99"/>
      <c r="Q20" s="91"/>
      <c r="R20" s="91"/>
      <c r="S20" s="91"/>
      <c r="T20" s="91"/>
      <c r="U20" s="91"/>
      <c r="V20" s="91"/>
      <c r="W20" s="91"/>
      <c r="X20" s="91"/>
    </row>
    <row r="21" spans="1:24" ht="15" customHeight="1">
      <c r="A21" s="351"/>
      <c r="B21" s="80" t="str" cm="1">
        <f t="array" ref="B21">INDEX(Textes!$B:$D, K21, $K$2)</f>
        <v>Tage pro Jahr (d/a)</v>
      </c>
      <c r="C21" s="523"/>
      <c r="D21" s="523"/>
      <c r="E21" s="523"/>
      <c r="F21" s="524"/>
      <c r="G21" s="95"/>
      <c r="H21" s="95"/>
      <c r="K21" s="96">
        <v>114</v>
      </c>
      <c r="L21" s="407"/>
      <c r="M21" s="99"/>
      <c r="N21" s="99"/>
      <c r="O21" s="99"/>
      <c r="Q21" s="91"/>
      <c r="R21" s="91"/>
      <c r="S21" s="91"/>
      <c r="T21" s="91"/>
      <c r="U21" s="91"/>
      <c r="V21" s="91"/>
      <c r="W21" s="91"/>
      <c r="X21" s="91"/>
    </row>
    <row r="22" spans="1:24" ht="15" customHeight="1">
      <c r="A22" s="351"/>
      <c r="B22" s="80" t="str" cm="1">
        <f t="array" ref="B22">INDEX(Textes!$B:$D, K22, $K$2)</f>
        <v>Beleuchtungsstärke (lx)</v>
      </c>
      <c r="C22" s="523"/>
      <c r="D22" s="523"/>
      <c r="E22" s="523"/>
      <c r="F22" s="524"/>
      <c r="G22" s="95"/>
      <c r="H22" s="95"/>
      <c r="K22" s="96">
        <v>116</v>
      </c>
      <c r="L22" s="407"/>
      <c r="M22" s="99"/>
      <c r="N22" s="99"/>
      <c r="O22" s="99"/>
      <c r="Q22" s="91"/>
      <c r="R22" s="91"/>
      <c r="S22" s="91"/>
      <c r="T22" s="91"/>
      <c r="U22" s="91"/>
      <c r="V22" s="91"/>
      <c r="W22" s="91"/>
      <c r="X22" s="91"/>
    </row>
    <row r="23" spans="1:24" ht="15" customHeight="1">
      <c r="A23" s="351"/>
      <c r="B23" s="80" t="str" cm="1">
        <f t="array" ref="B23">INDEX(Textes!$B:$D, K23, $K$2)</f>
        <v>Art der Nutzung</v>
      </c>
      <c r="C23" s="518"/>
      <c r="D23" s="518"/>
      <c r="E23" s="518"/>
      <c r="F23" s="519"/>
      <c r="G23" s="95"/>
      <c r="H23" s="95"/>
      <c r="I23" s="370">
        <f>IFERROR(MATCH(C23, Dropdowns!$A$60:$A$62, 0), 1)</f>
        <v>1</v>
      </c>
      <c r="K23" s="96">
        <v>115</v>
      </c>
      <c r="L23" s="407"/>
      <c r="M23" s="99"/>
      <c r="N23" s="99"/>
      <c r="O23" s="99"/>
      <c r="Q23" s="91"/>
      <c r="R23" s="91"/>
      <c r="S23" s="91"/>
      <c r="T23" s="91"/>
      <c r="U23" s="91"/>
      <c r="V23" s="91"/>
      <c r="W23" s="91"/>
      <c r="X23" s="91"/>
    </row>
    <row r="24" spans="1:24" ht="15" customHeight="1">
      <c r="A24" s="351"/>
      <c r="B24" s="367" t="str" cm="1">
        <f t="array" ref="B24">INDEX(Textes!$B:$D, K24, $K$2)</f>
        <v>Regelung Präsenz</v>
      </c>
      <c r="C24" s="518"/>
      <c r="D24" s="518"/>
      <c r="E24" s="518"/>
      <c r="F24" s="519"/>
      <c r="G24" s="95"/>
      <c r="I24" s="370">
        <f>IFERROR(MATCH(C24, IF($B$36=2017, Dropdowns!$A$67:$A$76, Dropdowns!$A$79:$A$87), 0), 1)</f>
        <v>1</v>
      </c>
      <c r="K24" s="96">
        <v>78</v>
      </c>
      <c r="L24" s="406"/>
      <c r="Q24" s="91"/>
      <c r="R24" s="91"/>
      <c r="S24" s="91"/>
      <c r="T24" s="91"/>
      <c r="U24" s="91"/>
      <c r="V24" s="91"/>
      <c r="W24" s="91"/>
      <c r="X24" s="91"/>
    </row>
    <row r="25" spans="1:24" ht="16.5">
      <c r="A25" s="351"/>
      <c r="B25" s="86"/>
      <c r="C25" s="100"/>
      <c r="D25" s="95"/>
      <c r="E25" s="95"/>
      <c r="F25" s="95"/>
      <c r="G25" s="95"/>
      <c r="H25" s="95"/>
      <c r="L25" s="406"/>
      <c r="Q25" s="91"/>
      <c r="R25" s="91"/>
      <c r="S25" s="91"/>
      <c r="T25" s="91"/>
      <c r="U25" s="91"/>
      <c r="V25" s="91"/>
      <c r="W25" s="91"/>
      <c r="X25" s="91"/>
    </row>
    <row r="26" spans="1:24" s="90" customFormat="1" ht="21.2" customHeight="1">
      <c r="A26" s="350"/>
      <c r="B26" s="94" t="str" cm="1">
        <f t="array" ref="B26">INDEX(Textes!$B:$D, K26, $K$2)</f>
        <v>Tageslicht</v>
      </c>
      <c r="C26" s="86"/>
      <c r="D26" s="86"/>
      <c r="E26" s="86"/>
      <c r="F26" s="86"/>
      <c r="G26" s="95"/>
      <c r="H26" s="86"/>
      <c r="I26" s="82"/>
      <c r="J26" s="81"/>
      <c r="K26" s="91">
        <v>79</v>
      </c>
      <c r="L26" s="410"/>
      <c r="M26" s="106"/>
      <c r="N26" s="106"/>
      <c r="O26" s="106"/>
      <c r="P26" s="96"/>
      <c r="Q26" s="91"/>
      <c r="R26" s="91"/>
      <c r="S26" s="91"/>
      <c r="T26" s="91"/>
      <c r="U26" s="91"/>
      <c r="V26" s="91"/>
      <c r="W26" s="91"/>
      <c r="X26" s="91"/>
    </row>
    <row r="27" spans="1:24" ht="15" customHeight="1">
      <c r="A27" s="351"/>
      <c r="B27" s="80" t="str" cm="1">
        <f t="array" ref="B27">INDEX(Textes!$B:$D, K27, $K$2)</f>
        <v>Tageslichtnutzung</v>
      </c>
      <c r="C27" s="518"/>
      <c r="D27" s="518"/>
      <c r="E27" s="518"/>
      <c r="F27" s="519"/>
      <c r="G27" s="95"/>
      <c r="H27" s="95"/>
      <c r="J27" s="376" t="b">
        <f>(C27=Dropdowns!$A$196)</f>
        <v>0</v>
      </c>
      <c r="K27" s="96">
        <v>107</v>
      </c>
      <c r="L27" s="408" t="s">
        <v>5295</v>
      </c>
      <c r="Q27" s="91"/>
      <c r="R27" s="91"/>
      <c r="S27" s="91"/>
      <c r="T27" s="91"/>
      <c r="U27" s="91"/>
      <c r="V27" s="91"/>
      <c r="W27" s="91"/>
      <c r="X27" s="91"/>
    </row>
    <row r="28" spans="1:24" ht="15" customHeight="1">
      <c r="A28" s="351"/>
      <c r="B28" s="80" t="str" cm="1">
        <f t="array" ref="B28">INDEX(Textes!$B:$D, K28, $K$2)</f>
        <v>Glasanteil</v>
      </c>
      <c r="C28" s="520"/>
      <c r="D28" s="520"/>
      <c r="E28" s="520"/>
      <c r="F28" s="521"/>
      <c r="G28" s="95"/>
      <c r="H28" s="95"/>
      <c r="J28" s="377"/>
      <c r="K28" s="96">
        <v>80</v>
      </c>
      <c r="L28" s="406"/>
      <c r="Q28" s="91"/>
      <c r="R28" s="91"/>
      <c r="S28" s="91"/>
      <c r="T28" s="91"/>
      <c r="U28" s="91"/>
      <c r="V28" s="91"/>
      <c r="W28" s="91"/>
      <c r="X28" s="91"/>
    </row>
    <row r="29" spans="1:24" ht="15" customHeight="1">
      <c r="A29" s="351"/>
      <c r="B29" s="80" t="str" cm="1">
        <f t="array" ref="B29">INDEX(Textes!$B:$D, K29, $K$2)</f>
        <v>Raumhelligkeit</v>
      </c>
      <c r="C29" s="518"/>
      <c r="D29" s="518"/>
      <c r="E29" s="518"/>
      <c r="F29" s="519"/>
      <c r="G29" s="95"/>
      <c r="H29" s="95"/>
      <c r="I29" s="370">
        <f>IFERROR(MATCH(C29, Dropdowns!$A$16:$A$18, 0), 1)</f>
        <v>1</v>
      </c>
      <c r="K29" s="91">
        <v>81</v>
      </c>
      <c r="L29" s="411"/>
      <c r="M29" s="107"/>
      <c r="N29" s="107"/>
      <c r="O29" s="107"/>
      <c r="Q29" s="91"/>
      <c r="R29" s="91"/>
      <c r="S29" s="91"/>
      <c r="T29" s="91"/>
      <c r="U29" s="91"/>
      <c r="V29" s="91"/>
      <c r="W29" s="91"/>
      <c r="X29" s="91"/>
    </row>
    <row r="30" spans="1:24" ht="15" customHeight="1">
      <c r="A30" s="351"/>
      <c r="B30" s="80" t="str" cm="1">
        <f t="array" ref="B30">INDEX(Textes!$B:$D, K30, $K$2)</f>
        <v>Verschattung Umgebung</v>
      </c>
      <c r="C30" s="518"/>
      <c r="D30" s="518"/>
      <c r="E30" s="518"/>
      <c r="F30" s="519"/>
      <c r="G30" s="95"/>
      <c r="H30" s="95"/>
      <c r="I30" s="370">
        <f>IFERROR(MATCH(C30, Dropdowns!$A$22:$A$24, 0), 1)</f>
        <v>1</v>
      </c>
      <c r="K30" s="96">
        <v>82</v>
      </c>
      <c r="L30" s="411"/>
      <c r="M30" s="107"/>
      <c r="N30" s="107"/>
      <c r="O30" s="107"/>
      <c r="Q30" s="91"/>
      <c r="R30" s="91"/>
      <c r="S30" s="91"/>
      <c r="T30" s="91"/>
      <c r="U30" s="91"/>
      <c r="V30" s="91"/>
      <c r="W30" s="91"/>
      <c r="X30" s="91"/>
    </row>
    <row r="31" spans="1:24" ht="15" customHeight="1">
      <c r="A31" s="351"/>
      <c r="B31" s="80" t="str" cm="1">
        <f t="array" ref="B31">INDEX(Textes!$B:$D, K31, $K$2)</f>
        <v>Sonnenschutz Art</v>
      </c>
      <c r="C31" s="518"/>
      <c r="D31" s="518"/>
      <c r="E31" s="518"/>
      <c r="F31" s="519"/>
      <c r="G31" s="95"/>
      <c r="H31" s="95"/>
      <c r="I31" s="370">
        <f>IFERROR(MATCH(C31, Dropdowns!$A$42:$A$47, 0), 1)</f>
        <v>1</v>
      </c>
      <c r="K31" s="91">
        <v>83</v>
      </c>
      <c r="L31" s="406"/>
      <c r="Q31" s="91"/>
      <c r="R31" s="91"/>
      <c r="S31" s="91"/>
      <c r="T31" s="91"/>
      <c r="U31" s="91"/>
      <c r="V31" s="91"/>
      <c r="W31" s="91"/>
      <c r="X31" s="91"/>
    </row>
    <row r="32" spans="1:24" ht="15" customHeight="1">
      <c r="A32" s="351"/>
      <c r="B32" s="80" t="str" cm="1">
        <f t="array" ref="B32">INDEX(Textes!$B:$D, K32, $K$2)</f>
        <v>Sonnenschutz Regelung</v>
      </c>
      <c r="C32" s="518"/>
      <c r="D32" s="518"/>
      <c r="E32" s="518"/>
      <c r="F32" s="519"/>
      <c r="G32" s="95"/>
      <c r="H32" s="95"/>
      <c r="I32" s="370">
        <f>IFERROR(MATCH(C32, Dropdowns!$A$51:$A$56, 0), 1)</f>
        <v>1</v>
      </c>
      <c r="K32" s="96">
        <v>84</v>
      </c>
      <c r="L32" s="406"/>
      <c r="Q32" s="91"/>
      <c r="R32" s="91"/>
      <c r="S32" s="91"/>
      <c r="T32" s="91"/>
      <c r="U32" s="91"/>
      <c r="V32" s="91"/>
      <c r="W32" s="91"/>
      <c r="X32" s="91"/>
    </row>
    <row r="33" spans="1:24" ht="15" customHeight="1">
      <c r="A33" s="351"/>
      <c r="B33" s="80" t="str" cm="1">
        <f t="array" ref="B33">INDEX(Textes!$B:$D, K33, $K$2)</f>
        <v>Regelung Tageslicht</v>
      </c>
      <c r="C33" s="518"/>
      <c r="D33" s="518"/>
      <c r="E33" s="518"/>
      <c r="F33" s="519"/>
      <c r="G33" s="95"/>
      <c r="H33" s="95"/>
      <c r="I33" s="370">
        <f>IFERROR(MATCH(C33, Dropdowns!$A$8:$A$12, 0), 1)</f>
        <v>1</v>
      </c>
      <c r="K33" s="91">
        <v>85</v>
      </c>
      <c r="L33" s="406"/>
      <c r="Q33" s="91"/>
      <c r="R33" s="91"/>
      <c r="S33" s="91"/>
      <c r="T33" s="91"/>
      <c r="U33" s="91"/>
      <c r="V33" s="91"/>
      <c r="W33" s="91"/>
      <c r="X33" s="91"/>
    </row>
    <row r="34" spans="1:24" ht="16.5">
      <c r="A34" s="351"/>
      <c r="B34" s="86"/>
      <c r="C34" s="95"/>
      <c r="D34" s="95"/>
      <c r="E34" s="95"/>
      <c r="F34" s="95"/>
      <c r="G34" s="95"/>
      <c r="H34" s="95"/>
      <c r="L34" s="406"/>
      <c r="M34" s="108"/>
      <c r="N34" s="108"/>
      <c r="O34" s="108"/>
      <c r="Q34" s="91"/>
      <c r="R34" s="91"/>
      <c r="S34" s="91"/>
      <c r="T34" s="91"/>
      <c r="U34" s="91"/>
      <c r="V34" s="91"/>
      <c r="W34" s="91"/>
      <c r="X34" s="91"/>
    </row>
    <row r="35" spans="1:24" s="90" customFormat="1" ht="21.2" hidden="1" customHeight="1">
      <c r="A35" s="354"/>
      <c r="B35" s="102"/>
      <c r="C35" s="103"/>
      <c r="D35" s="103"/>
      <c r="E35" s="103"/>
      <c r="F35" s="103"/>
      <c r="G35" s="103"/>
      <c r="H35" s="101"/>
      <c r="I35" s="416"/>
      <c r="J35" s="414"/>
      <c r="K35" s="108"/>
      <c r="L35" s="406"/>
      <c r="M35" s="108"/>
      <c r="N35" s="108"/>
      <c r="O35" s="108"/>
      <c r="P35" s="96"/>
      <c r="Q35" s="91"/>
      <c r="R35" s="91"/>
      <c r="S35" s="91"/>
      <c r="T35" s="91"/>
      <c r="U35" s="91"/>
      <c r="V35" s="91"/>
      <c r="W35" s="91"/>
      <c r="X35" s="91"/>
    </row>
    <row r="36" spans="1:24" s="90" customFormat="1" ht="21.2" hidden="1" customHeight="1">
      <c r="A36" s="354"/>
      <c r="B36" s="174">
        <f>A!$H$5</f>
        <v>2023</v>
      </c>
      <c r="C36" s="103" t="s">
        <v>130</v>
      </c>
      <c r="D36" s="103" t="s">
        <v>131</v>
      </c>
      <c r="E36" s="103" t="s">
        <v>132</v>
      </c>
      <c r="F36" s="103" t="s">
        <v>5297</v>
      </c>
      <c r="G36" s="103" t="s">
        <v>5312</v>
      </c>
      <c r="H36" s="101"/>
      <c r="I36" s="413"/>
      <c r="J36" s="429" t="b">
        <f>A!N10</f>
        <v>0</v>
      </c>
      <c r="K36" s="108"/>
      <c r="L36" s="408" t="s">
        <v>5311</v>
      </c>
      <c r="M36" s="104"/>
      <c r="N36" s="104"/>
      <c r="O36" s="104"/>
      <c r="P36" s="96"/>
      <c r="Q36" s="91"/>
      <c r="R36" s="91"/>
      <c r="S36" s="91"/>
      <c r="T36" s="91"/>
      <c r="U36" s="91"/>
      <c r="V36" s="91"/>
      <c r="W36" s="91"/>
      <c r="X36" s="91"/>
    </row>
    <row r="37" spans="1:24" ht="15" hidden="1" customHeight="1">
      <c r="A37" s="354"/>
      <c r="B37" s="385" t="s">
        <v>179</v>
      </c>
      <c r="C37" s="384" cm="1">
        <f t="array" ref="C37">IF($J$9, $C15, INDEX(DB_SIA, $I$9, $I37))</f>
        <v>3.5</v>
      </c>
      <c r="D37" s="384" cm="1">
        <f t="array" ref="D37">IF($J$9, $C15, INDEX(DB_SIA, $I$9, $I37))</f>
        <v>3.5</v>
      </c>
      <c r="E37" s="384" cm="1">
        <f t="array" ref="E37">IF($J$9, $C15, INDEX(DB_SIA, $I$9, $I37))</f>
        <v>3.5</v>
      </c>
      <c r="F37" s="384" cm="1">
        <f t="array" ref="F37">IF($J$9, $C15, INDEX(DB_SIA, $I$9, $I37))</f>
        <v>3.5</v>
      </c>
      <c r="G37" s="384" cm="1">
        <f t="array" ref="G37">IF($J$9, $C15, INDEX(DB_SIA, $I$9, $I37))</f>
        <v>3.5</v>
      </c>
      <c r="H37" s="101"/>
      <c r="I37" s="421">
        <v>2</v>
      </c>
      <c r="J37" s="414"/>
      <c r="K37" s="108"/>
      <c r="L37" s="406"/>
      <c r="M37" s="389" t="s">
        <v>5302</v>
      </c>
      <c r="Q37" s="91"/>
      <c r="R37" s="91"/>
      <c r="S37" s="91"/>
      <c r="T37" s="91"/>
      <c r="U37" s="91"/>
      <c r="V37" s="91"/>
      <c r="W37" s="91"/>
      <c r="X37" s="91"/>
    </row>
    <row r="38" spans="1:24" ht="15" hidden="1" customHeight="1">
      <c r="A38" s="354"/>
      <c r="B38" s="385" t="s">
        <v>180</v>
      </c>
      <c r="C38" s="384" cm="1">
        <f t="array" ref="C38">IF($J$9, $C16, INDEX(DB_SIA, $I$9, $I38))</f>
        <v>4</v>
      </c>
      <c r="D38" s="384" cm="1">
        <f t="array" ref="D38">IF($J$9, $C16, INDEX(DB_SIA, $I$9, $I38))</f>
        <v>4</v>
      </c>
      <c r="E38" s="384" cm="1">
        <f t="array" ref="E38">IF($J$9, $C16, INDEX(DB_SIA, $I$9, $I38))</f>
        <v>4</v>
      </c>
      <c r="F38" s="384" cm="1">
        <f t="array" ref="F38">IF($J$9, $C16, INDEX(DB_SIA, $I$9, $I38))</f>
        <v>4</v>
      </c>
      <c r="G38" s="384" cm="1">
        <f t="array" ref="G38">IF($J$9, $C16, INDEX(DB_SIA, $I$9, $I38))</f>
        <v>4</v>
      </c>
      <c r="H38" s="101"/>
      <c r="I38" s="421">
        <v>3</v>
      </c>
      <c r="J38" s="414"/>
      <c r="K38" s="108"/>
      <c r="L38" s="406"/>
      <c r="M38" s="418" t="s">
        <v>5303</v>
      </c>
      <c r="Q38" s="91"/>
      <c r="R38" s="91"/>
      <c r="S38" s="91"/>
      <c r="T38" s="91"/>
      <c r="U38" s="91"/>
      <c r="V38" s="91"/>
      <c r="W38" s="91"/>
      <c r="X38" s="91"/>
    </row>
    <row r="39" spans="1:24" ht="15" hidden="1" customHeight="1">
      <c r="A39" s="354"/>
      <c r="B39" s="385" t="s">
        <v>152</v>
      </c>
      <c r="C39" s="384" cm="1">
        <f t="array" ref="C39">IF($J$9, $C17, INDEX(DB_SIA, $I$9, $I39))</f>
        <v>2.2000000000000002</v>
      </c>
      <c r="D39" s="384" cm="1">
        <f t="array" ref="D39">IF($J$9, $C17, INDEX(DB_SIA, $I$9, $I39))</f>
        <v>2.2000000000000002</v>
      </c>
      <c r="E39" s="384" cm="1">
        <f t="array" ref="E39">IF($J$9, $C17, INDEX(DB_SIA, $I$9, $I39))</f>
        <v>2.2000000000000002</v>
      </c>
      <c r="F39" s="384" cm="1">
        <f t="array" ref="F39">IF($J$9, $C17, INDEX(DB_SIA, $I$9, $I39))</f>
        <v>2.2000000000000002</v>
      </c>
      <c r="G39" s="384" cm="1">
        <f t="array" ref="G39">IF($J$9, $C17, INDEX(DB_SIA, $I$9, $I39))</f>
        <v>2.2000000000000002</v>
      </c>
      <c r="H39" s="101"/>
      <c r="I39" s="421">
        <v>4</v>
      </c>
      <c r="J39" s="414"/>
      <c r="K39" s="108"/>
      <c r="L39" s="406"/>
      <c r="M39" s="419" t="s">
        <v>5304</v>
      </c>
      <c r="Q39" s="91"/>
      <c r="R39" s="91"/>
      <c r="S39" s="91"/>
      <c r="T39" s="91"/>
      <c r="U39" s="91"/>
      <c r="V39" s="91"/>
      <c r="W39" s="91"/>
      <c r="X39" s="91"/>
    </row>
    <row r="40" spans="1:24" ht="15" hidden="1" customHeight="1">
      <c r="A40" s="354"/>
      <c r="B40" s="386" t="s">
        <v>181</v>
      </c>
      <c r="C40" s="384" cm="1">
        <f t="array" ref="C40">IF($J$9, $C18, INDEX(DB_SIA, $I$9, $I40))</f>
        <v>0.05</v>
      </c>
      <c r="D40" s="384" cm="1">
        <f t="array" ref="D40">IF($J$9, $C18, INDEX(DB_SIA, $I$9, $I40))</f>
        <v>0.05</v>
      </c>
      <c r="E40" s="384" cm="1">
        <f t="array" ref="E40">IF($J$9, $C18, INDEX(DB_SIA, $I$9, $I40))</f>
        <v>0.05</v>
      </c>
      <c r="F40" s="384" cm="1">
        <f t="array" ref="F40">IF($J$9, $C18, INDEX(DB_SIA, $I$9, $I40))</f>
        <v>0.05</v>
      </c>
      <c r="G40" s="384" cm="1">
        <f t="array" ref="G40">IF($J$9, $C18, INDEX(DB_SIA, $I$9, $I40))</f>
        <v>0.05</v>
      </c>
      <c r="H40" s="101"/>
      <c r="I40" s="421">
        <v>5</v>
      </c>
      <c r="J40" s="414"/>
      <c r="K40" s="108"/>
      <c r="L40" s="406"/>
      <c r="M40" s="417" t="s">
        <v>5305</v>
      </c>
      <c r="Q40" s="91"/>
      <c r="R40" s="91"/>
      <c r="S40" s="91"/>
      <c r="T40" s="91"/>
      <c r="U40" s="91"/>
      <c r="V40" s="91"/>
      <c r="W40" s="91"/>
      <c r="X40" s="91"/>
    </row>
    <row r="41" spans="1:24" ht="15" hidden="1" customHeight="1">
      <c r="A41" s="354"/>
      <c r="B41" s="389" t="s">
        <v>198</v>
      </c>
      <c r="C41" s="378">
        <f>(C$37*C$38) / ((C$39-C$40)*(C$37+C$38))</f>
        <v>0.86821705426356566</v>
      </c>
      <c r="D41" s="378">
        <f>(D$37*D$38) / ((D$39-D$40)*(D$37+D$38))</f>
        <v>0.86821705426356566</v>
      </c>
      <c r="E41" s="378">
        <f>(E$37*E$38) / ((E$39-E$40)*(E$37+E$38))</f>
        <v>0.86821705426356566</v>
      </c>
      <c r="F41" s="378">
        <f>(F$37*F$38) / ((F$39-F$40)*(F$37+F$38))</f>
        <v>0.86821705426356566</v>
      </c>
      <c r="G41" s="378">
        <f>(G$37*G$38) / ((G$39-G$40)*(G$37+G$38))</f>
        <v>0.86821705426356566</v>
      </c>
      <c r="H41" s="101"/>
      <c r="I41" s="415"/>
      <c r="J41" s="414"/>
      <c r="K41" s="108"/>
      <c r="L41" s="406"/>
      <c r="Q41" s="91"/>
      <c r="R41" s="91"/>
      <c r="S41" s="91"/>
      <c r="T41" s="91"/>
      <c r="U41" s="91"/>
      <c r="V41" s="91"/>
      <c r="W41" s="91"/>
      <c r="X41" s="91"/>
    </row>
    <row r="42" spans="1:24" ht="15" hidden="1" customHeight="1">
      <c r="A42" s="354"/>
      <c r="B42" s="385" t="s">
        <v>146</v>
      </c>
      <c r="C42" s="382" cm="1">
        <f t="array" ref="C42">IF($J$9, $C19, INDEX(DB_SIA, $I$9, $I42))</f>
        <v>0.5</v>
      </c>
      <c r="D42" s="382" cm="1">
        <f t="array" ref="D42">IF($J$9, $C19, INDEX(DB_SIA, $I$9, $I42))</f>
        <v>0.5</v>
      </c>
      <c r="E42" s="382" cm="1">
        <f t="array" ref="E42">IF($J$9, $C19, INDEX(DB_SIA, $I$9, $I42))</f>
        <v>0.5</v>
      </c>
      <c r="F42" s="382" cm="1">
        <f t="array" ref="F42">IF($J$9, $C19, INDEX(DB_SIA, $I$9, $I42))</f>
        <v>0.5</v>
      </c>
      <c r="G42" s="382" cm="1">
        <f t="array" ref="G42">IF($J$9, $C19, INDEX(DB_SIA, $I$9, $I42))</f>
        <v>0.5</v>
      </c>
      <c r="H42" s="101"/>
      <c r="I42" s="421">
        <v>7</v>
      </c>
      <c r="J42" s="414"/>
      <c r="K42" s="108"/>
      <c r="L42" s="406"/>
      <c r="Q42" s="91"/>
      <c r="R42" s="91"/>
      <c r="S42" s="91"/>
      <c r="T42" s="91"/>
      <c r="U42" s="91"/>
      <c r="V42" s="91"/>
      <c r="W42" s="91"/>
      <c r="X42" s="91"/>
    </row>
    <row r="43" spans="1:24" ht="15" hidden="1" customHeight="1">
      <c r="A43" s="354"/>
      <c r="B43" s="387" t="s">
        <v>145</v>
      </c>
      <c r="C43" s="382" cm="1">
        <f t="array" ref="C43">IF($J$9, $C20, INDEX(DB_SIA, $I$9, $I43))</f>
        <v>1</v>
      </c>
      <c r="D43" s="382" cm="1">
        <f t="array" ref="D43">IF($J$9, $C20, INDEX(DB_SIA, $I$9, $I43))</f>
        <v>1</v>
      </c>
      <c r="E43" s="382" cm="1">
        <f t="array" ref="E43">IF($J$9, $C20, INDEX(DB_SIA, $I$9, $I43))</f>
        <v>1</v>
      </c>
      <c r="F43" s="382" cm="1">
        <f t="array" ref="F43">IF($J$9, $C20, INDEX(DB_SIA, $I$9, $I43))</f>
        <v>1</v>
      </c>
      <c r="G43" s="382" cm="1">
        <f t="array" ref="G43">IF($J$9, $C20, INDEX(DB_SIA, $I$9, $I43))</f>
        <v>1</v>
      </c>
      <c r="H43" s="101"/>
      <c r="I43" s="421">
        <v>8</v>
      </c>
      <c r="J43" s="414"/>
      <c r="K43" s="108"/>
      <c r="L43" s="406"/>
      <c r="Q43" s="91"/>
      <c r="R43" s="91"/>
      <c r="S43" s="91"/>
      <c r="T43" s="91"/>
      <c r="U43" s="91"/>
      <c r="V43" s="91"/>
      <c r="W43" s="91"/>
      <c r="X43" s="91"/>
    </row>
    <row r="44" spans="1:24" ht="15" hidden="1" customHeight="1">
      <c r="A44" s="354"/>
      <c r="B44" s="385" t="s">
        <v>98</v>
      </c>
      <c r="C44" s="382" cm="1">
        <f t="array" ref="C44">IF($J$9, $C21, INDEX(DB_SIA, $I$9, $I44))</f>
        <v>365</v>
      </c>
      <c r="D44" s="382" cm="1">
        <f t="array" ref="D44">IF($J$9, $C21, INDEX(DB_SIA, $I$9, $I44))</f>
        <v>365</v>
      </c>
      <c r="E44" s="382" cm="1">
        <f t="array" ref="E44">IF($J$9, $C21, INDEX(DB_SIA, $I$9, $I44))</f>
        <v>365</v>
      </c>
      <c r="F44" s="382" cm="1">
        <f t="array" ref="F44">IF($J$9, $C21, INDEX(DB_SIA, $I$9, $I44))</f>
        <v>365</v>
      </c>
      <c r="G44" s="382" cm="1">
        <f t="array" ref="G44">IF($J$9, $C21, INDEX(DB_SIA, $I$9, $I44))</f>
        <v>365</v>
      </c>
      <c r="H44" s="101"/>
      <c r="I44" s="421">
        <v>9</v>
      </c>
      <c r="J44" s="414"/>
      <c r="K44" s="108"/>
      <c r="L44" s="406"/>
      <c r="Q44" s="91"/>
      <c r="R44" s="91"/>
      <c r="S44" s="91"/>
      <c r="T44" s="91"/>
      <c r="U44" s="91"/>
      <c r="V44" s="91"/>
      <c r="W44" s="91"/>
      <c r="X44" s="91"/>
    </row>
    <row r="45" spans="1:24" ht="15" hidden="1" customHeight="1">
      <c r="A45" s="354"/>
      <c r="B45" s="390" t="s">
        <v>148</v>
      </c>
      <c r="C45" s="194" cm="1">
        <f t="array" ref="C45">INDEX(DB_SIA, $I$9, $I45)</f>
        <v>0.9</v>
      </c>
      <c r="D45" s="194" cm="1">
        <f t="array" ref="D45">INDEX(DB_SIA, $I$9, $I45)</f>
        <v>0.9</v>
      </c>
      <c r="E45" s="194" cm="1">
        <f t="array" ref="E45">INDEX(DB_SIA, $I$9, $I45)</f>
        <v>0.9</v>
      </c>
      <c r="F45" s="194" cm="1">
        <f t="array" ref="F45">INDEX(DB_SIA, $I$9, $I45)</f>
        <v>0.9</v>
      </c>
      <c r="G45" s="194" cm="1">
        <f t="array" ref="G45">INDEX(DB_SIA, $I$9, $I45)</f>
        <v>0.9</v>
      </c>
      <c r="H45" s="101"/>
      <c r="I45" s="421">
        <v>10</v>
      </c>
      <c r="J45" s="414"/>
      <c r="K45" s="108"/>
      <c r="L45" s="406"/>
      <c r="Q45" s="91"/>
      <c r="R45" s="91"/>
      <c r="S45" s="91"/>
      <c r="T45" s="91"/>
      <c r="U45" s="91"/>
      <c r="V45" s="91"/>
      <c r="W45" s="91"/>
      <c r="X45" s="91"/>
    </row>
    <row r="46" spans="1:24" ht="15" hidden="1" customHeight="1">
      <c r="A46" s="354"/>
      <c r="B46" s="388" t="s">
        <v>182</v>
      </c>
      <c r="C46" s="379">
        <f>ROUND((C42+C43)*C44*C45,0)</f>
        <v>493</v>
      </c>
      <c r="D46" s="379">
        <f>ROUND((D42+D43)*D44*D45,0)</f>
        <v>493</v>
      </c>
      <c r="E46" s="379">
        <f>ROUND((E42+E43)*E44*E45,0)</f>
        <v>493</v>
      </c>
      <c r="F46" s="379">
        <f>ROUND((F42+F43)*F44*F45,0)</f>
        <v>493</v>
      </c>
      <c r="G46" s="379">
        <f>ROUND((G42+G43)*G44*G45,0)</f>
        <v>493</v>
      </c>
      <c r="H46" s="101"/>
      <c r="I46" s="415"/>
      <c r="J46" s="414"/>
      <c r="K46" s="108"/>
      <c r="L46" s="406"/>
      <c r="Q46" s="91"/>
      <c r="R46" s="91"/>
      <c r="S46" s="91"/>
      <c r="T46" s="91"/>
      <c r="U46" s="91"/>
      <c r="V46" s="91"/>
      <c r="W46" s="91"/>
      <c r="X46" s="91"/>
    </row>
    <row r="47" spans="1:24" ht="15" hidden="1" customHeight="1">
      <c r="A47" s="354"/>
      <c r="B47" s="385" t="s">
        <v>183</v>
      </c>
      <c r="C47" s="382" cm="1">
        <f t="array" ref="C47">IF($J$9, $C22, INDEX(DB_SIA, $I$9, $I47))</f>
        <v>150</v>
      </c>
      <c r="D47" s="382" cm="1">
        <f t="array" ref="D47">IF($J$9, $C22, INDEX(DB_SIA, $I$9, $I47))</f>
        <v>150</v>
      </c>
      <c r="E47" s="382" cm="1">
        <f t="array" ref="E47">IF($J$9, $C22, INDEX(DB_SIA, $I$9, $I47))</f>
        <v>150</v>
      </c>
      <c r="F47" s="382" cm="1">
        <f t="array" ref="F47">IF($J$9, $C22, INDEX(DB_SIA, $I$9, $I47))</f>
        <v>150</v>
      </c>
      <c r="G47" s="382" cm="1">
        <f t="array" ref="G47">IF($J$9, $C22, INDEX(DB_SIA, $I$9, $I47))</f>
        <v>150</v>
      </c>
      <c r="H47" s="101"/>
      <c r="I47" s="421">
        <v>12</v>
      </c>
      <c r="J47" s="414"/>
      <c r="K47" s="108"/>
      <c r="L47" s="406"/>
      <c r="Q47" s="91"/>
      <c r="R47" s="91"/>
      <c r="S47" s="91"/>
      <c r="T47" s="91"/>
      <c r="U47" s="91"/>
      <c r="V47" s="91"/>
      <c r="W47" s="91"/>
      <c r="X47" s="91"/>
    </row>
    <row r="48" spans="1:24" ht="15" hidden="1" customHeight="1">
      <c r="A48" s="354"/>
      <c r="B48" s="391" t="s">
        <v>184</v>
      </c>
      <c r="C48" s="181" cm="1">
        <f t="array" ref="C48">INDEX(DB_SIA, $I$9, $I48)</f>
        <v>1</v>
      </c>
      <c r="D48" s="181" cm="1">
        <f t="array" ref="D48">INDEX(DB_SIA, $I$9, $I48)</f>
        <v>1</v>
      </c>
      <c r="E48" s="181" cm="1">
        <f t="array" ref="E48">INDEX(DB_SIA, $I$9, $I48)</f>
        <v>1</v>
      </c>
      <c r="F48" s="181" cm="1">
        <f t="array" ref="F48">INDEX(DB_SIA, $I$9, $I48)</f>
        <v>1</v>
      </c>
      <c r="G48" s="181" cm="1">
        <f t="array" ref="G48">INDEX(DB_SIA, $I$9, $I48)</f>
        <v>1</v>
      </c>
      <c r="H48" s="101"/>
      <c r="I48" s="421">
        <v>13</v>
      </c>
      <c r="J48" s="414"/>
      <c r="K48" s="108"/>
      <c r="L48" s="406"/>
      <c r="Q48" s="91"/>
      <c r="R48" s="91"/>
      <c r="S48" s="91"/>
      <c r="T48" s="91"/>
      <c r="U48" s="91"/>
      <c r="V48" s="91"/>
      <c r="W48" s="91"/>
      <c r="X48" s="91"/>
    </row>
    <row r="49" spans="1:24" ht="15" hidden="1" customHeight="1">
      <c r="A49" s="354"/>
      <c r="B49" s="389" t="s">
        <v>185</v>
      </c>
      <c r="C49" s="381">
        <f>C47*C48</f>
        <v>150</v>
      </c>
      <c r="D49" s="381">
        <f>D47*D48</f>
        <v>150</v>
      </c>
      <c r="E49" s="381">
        <f>E47*E48</f>
        <v>150</v>
      </c>
      <c r="F49" s="381">
        <f>F47*F48</f>
        <v>150</v>
      </c>
      <c r="G49" s="381">
        <f>G47*G48</f>
        <v>150</v>
      </c>
      <c r="H49" s="101"/>
      <c r="I49" s="415"/>
      <c r="J49" s="414"/>
      <c r="K49" s="108"/>
      <c r="L49" s="406"/>
      <c r="Q49" s="91"/>
      <c r="R49" s="91"/>
      <c r="S49" s="91"/>
      <c r="T49" s="91"/>
      <c r="U49" s="91"/>
      <c r="V49" s="91"/>
      <c r="W49" s="91"/>
      <c r="X49" s="91"/>
    </row>
    <row r="50" spans="1:24" ht="15" hidden="1" customHeight="1">
      <c r="A50" s="354"/>
      <c r="B50" s="369" t="s">
        <v>186</v>
      </c>
      <c r="C50" s="420">
        <f>IF($J$27, $C$28, 0)</f>
        <v>0</v>
      </c>
      <c r="D50" s="420">
        <f>IF($J$27, $C$28, 0)</f>
        <v>0</v>
      </c>
      <c r="E50" s="420">
        <f>IF($J$27, $C$28, 0)</f>
        <v>0</v>
      </c>
      <c r="F50" s="420">
        <f>IF($J$27, $C$28, 0)</f>
        <v>0</v>
      </c>
      <c r="G50" s="420">
        <f>IF($J$27, $C$28, 0)</f>
        <v>0</v>
      </c>
      <c r="H50" s="101"/>
      <c r="I50" s="414"/>
      <c r="J50" s="414"/>
      <c r="K50" s="108"/>
      <c r="L50" s="406"/>
      <c r="Q50" s="91"/>
      <c r="R50" s="91"/>
      <c r="S50" s="91"/>
      <c r="T50" s="91"/>
      <c r="U50" s="91"/>
      <c r="V50" s="91"/>
      <c r="W50" s="91"/>
      <c r="X50" s="91"/>
    </row>
    <row r="51" spans="1:24" ht="15" hidden="1" customHeight="1">
      <c r="A51" s="354"/>
      <c r="B51" s="389" t="s">
        <v>187</v>
      </c>
      <c r="C51" s="378">
        <f>C50*(C37*C39)/0.85</f>
        <v>0</v>
      </c>
      <c r="D51" s="378">
        <f>D50*(D37*D39)/0.85</f>
        <v>0</v>
      </c>
      <c r="E51" s="378">
        <f>E50*(E37*E39)/0.85</f>
        <v>0</v>
      </c>
      <c r="F51" s="378">
        <f>F50*(F37*F39)/0.85</f>
        <v>0</v>
      </c>
      <c r="G51" s="378">
        <f>G50*(G37*G39)/0.85</f>
        <v>0</v>
      </c>
      <c r="H51" s="101"/>
      <c r="I51" s="415"/>
      <c r="J51" s="414"/>
      <c r="K51" s="108"/>
      <c r="L51" s="406"/>
      <c r="Q51" s="91"/>
      <c r="R51" s="91"/>
      <c r="S51" s="91"/>
      <c r="T51" s="91"/>
      <c r="U51" s="91"/>
      <c r="V51" s="91"/>
      <c r="W51" s="91"/>
      <c r="X51" s="91"/>
    </row>
    <row r="52" spans="1:24" ht="15" hidden="1" customHeight="1">
      <c r="A52" s="354"/>
      <c r="B52" s="392" t="s">
        <v>188</v>
      </c>
      <c r="C52" s="181" cm="1">
        <f t="array" ref="C52">INDEX(DB_SIA, $I$9, $I52)</f>
        <v>0</v>
      </c>
      <c r="D52" s="181" cm="1">
        <f t="array" ref="D52">INDEX(DB_SIA, $I$9, $I52)</f>
        <v>0</v>
      </c>
      <c r="E52" s="181" cm="1">
        <f t="array" ref="E52">INDEX(DB_SIA, $I$9, $I52)</f>
        <v>0</v>
      </c>
      <c r="F52" s="181" cm="1">
        <f t="array" ref="F52">INDEX(DB_SIA, $I$9, $I52)</f>
        <v>0</v>
      </c>
      <c r="G52" s="181" cm="1">
        <f t="array" ref="G52">INDEX(DB_SIA, $I$9, $I52)</f>
        <v>0</v>
      </c>
      <c r="H52" s="101"/>
      <c r="I52" s="421">
        <v>17</v>
      </c>
      <c r="J52" s="414"/>
      <c r="K52" s="108"/>
      <c r="L52" s="406"/>
      <c r="Q52" s="91"/>
      <c r="R52" s="91"/>
      <c r="S52" s="91"/>
      <c r="T52" s="91"/>
      <c r="U52" s="91"/>
      <c r="V52" s="91"/>
      <c r="W52" s="91"/>
      <c r="X52" s="91"/>
    </row>
    <row r="53" spans="1:24" ht="15" hidden="1" customHeight="1">
      <c r="A53" s="354"/>
      <c r="B53" s="389" t="s">
        <v>189</v>
      </c>
      <c r="C53" s="380">
        <f>(C51+2*C52)/(C37*C38)</f>
        <v>0</v>
      </c>
      <c r="D53" s="380">
        <f>(D51+2*D52)/(D37*D38)</f>
        <v>0</v>
      </c>
      <c r="E53" s="380">
        <f>(E51+2*E52)/(E37*E38)</f>
        <v>0</v>
      </c>
      <c r="F53" s="380">
        <f>(F51+2*F52)/(F37*F38)</f>
        <v>0</v>
      </c>
      <c r="G53" s="380">
        <f>(G51+2*G52)/(G37*G38)</f>
        <v>0</v>
      </c>
      <c r="H53" s="101"/>
      <c r="I53" s="415"/>
      <c r="J53" s="414"/>
      <c r="K53" s="108"/>
      <c r="L53" s="406"/>
      <c r="Q53" s="91"/>
      <c r="R53" s="91"/>
      <c r="S53" s="91"/>
      <c r="T53" s="91"/>
      <c r="U53" s="91"/>
      <c r="V53" s="91"/>
      <c r="W53" s="91"/>
      <c r="X53" s="91"/>
    </row>
    <row r="54" spans="1:24" ht="15" hidden="1" customHeight="1">
      <c r="A54" s="354"/>
      <c r="B54" s="389" t="s">
        <v>190</v>
      </c>
      <c r="C54" s="380">
        <f>MAX(0.175,0.35*(0.375+(C49/800)))</f>
        <v>0.19687499999999999</v>
      </c>
      <c r="D54" s="380">
        <f>MAX(0.175,0.35*(0.375+(D49/800)))</f>
        <v>0.19687499999999999</v>
      </c>
      <c r="E54" s="380">
        <f>MAX(0.175,0.35*(0.375+(E49/800)))</f>
        <v>0.19687499999999999</v>
      </c>
      <c r="F54" s="380">
        <f>MAX(0.175,0.35*(0.375+(F49/800)))</f>
        <v>0.19687499999999999</v>
      </c>
      <c r="G54" s="380">
        <f>MAX(0.175,0.35*(0.375+(G49/800)))</f>
        <v>0.19687499999999999</v>
      </c>
      <c r="H54" s="101"/>
      <c r="I54" s="415"/>
      <c r="J54" s="414"/>
      <c r="K54" s="108"/>
      <c r="L54" s="406"/>
      <c r="Q54" s="91"/>
      <c r="R54" s="91"/>
      <c r="S54" s="91"/>
      <c r="T54" s="91"/>
      <c r="U54" s="91"/>
      <c r="V54" s="91"/>
      <c r="W54" s="91"/>
      <c r="X54" s="91"/>
    </row>
    <row r="55" spans="1:24" ht="15" hidden="1" customHeight="1">
      <c r="A55" s="354"/>
      <c r="B55" s="386" t="s">
        <v>99</v>
      </c>
      <c r="C55" s="383" t="str" cm="1">
        <f t="array" ref="C55">IF($J$9, INDEX(Dropdowns!$E$60:$E$62, $I$23), INDEX(DB_SIA, $I$9, $I55))</f>
        <v>DP</v>
      </c>
      <c r="D55" s="383" t="str" cm="1">
        <f t="array" ref="D55">IF($J$9, INDEX(Dropdowns!$E$60:$E$62, $I$23), INDEX(DB_SIA, $I$9, $I55))</f>
        <v>DP</v>
      </c>
      <c r="E55" s="383" t="str" cm="1">
        <f t="array" ref="E55">IF($J$9, INDEX(Dropdowns!$E$60:$E$62, $I$23), INDEX(DB_SIA, $I$9, $I55))</f>
        <v>DP</v>
      </c>
      <c r="F55" s="383" t="str" cm="1">
        <f t="array" ref="F55">IF($J$9, INDEX(Dropdowns!$E$60:$E$62, $I$23), INDEX(DB_SIA, $I$9, $I55))</f>
        <v>DP</v>
      </c>
      <c r="G55" s="383" t="str" cm="1">
        <f t="array" ref="G55">IF($J$9, INDEX(Dropdowns!$E$60:$E$62, $I$23), INDEX(DB_SIA, $I$9, $I55))</f>
        <v>DP</v>
      </c>
      <c r="H55" s="101"/>
      <c r="I55" s="421">
        <v>20</v>
      </c>
      <c r="J55" s="414"/>
      <c r="K55" s="108"/>
      <c r="L55" s="406"/>
      <c r="Q55" s="91"/>
      <c r="R55" s="91"/>
      <c r="S55" s="91"/>
      <c r="T55" s="91"/>
      <c r="U55" s="91"/>
      <c r="V55" s="91"/>
      <c r="W55" s="91"/>
      <c r="X55" s="91"/>
    </row>
    <row r="56" spans="1:24" ht="15" hidden="1" customHeight="1">
      <c r="A56" s="354"/>
      <c r="B56" s="354"/>
      <c r="C56" s="104"/>
      <c r="D56" s="104"/>
      <c r="E56" s="104"/>
      <c r="F56" s="104"/>
      <c r="G56" s="104"/>
      <c r="H56" s="354"/>
      <c r="I56" s="413"/>
      <c r="J56" s="414"/>
      <c r="K56" s="108"/>
      <c r="L56" s="406"/>
      <c r="M56" s="354"/>
      <c r="N56" s="354"/>
      <c r="O56" s="354"/>
      <c r="Q56" s="91"/>
      <c r="R56" s="91"/>
      <c r="S56" s="91"/>
      <c r="T56" s="91"/>
      <c r="U56" s="91"/>
      <c r="V56" s="91"/>
      <c r="W56" s="91"/>
      <c r="X56" s="91"/>
    </row>
    <row r="57" spans="1:24" ht="15" hidden="1" customHeight="1">
      <c r="A57" s="354"/>
      <c r="B57" s="422" t="s">
        <v>5306</v>
      </c>
      <c r="C57" s="373">
        <f>IF($B$36=2023, 0, 34)</f>
        <v>0</v>
      </c>
      <c r="D57" s="373">
        <f t="shared" ref="D57" si="0">IF($B$36=2023, 0, 34)</f>
        <v>0</v>
      </c>
      <c r="E57" s="428">
        <f>IF($B$36=2023, 0, 34) + 14</f>
        <v>14</v>
      </c>
      <c r="F57" s="428">
        <v>34</v>
      </c>
      <c r="G57" s="428">
        <v>0</v>
      </c>
      <c r="H57" s="101"/>
      <c r="I57" s="413"/>
      <c r="J57" s="414"/>
      <c r="K57" s="108"/>
      <c r="L57" s="423" t="s">
        <v>5307</v>
      </c>
      <c r="Q57" s="91"/>
      <c r="R57" s="91"/>
      <c r="S57" s="91"/>
      <c r="T57" s="91"/>
      <c r="U57" s="91"/>
      <c r="V57" s="91"/>
      <c r="W57" s="91"/>
      <c r="X57" s="91"/>
    </row>
    <row r="58" spans="1:24" ht="15" hidden="1" customHeight="1">
      <c r="A58" s="354"/>
      <c r="B58" s="425" t="s">
        <v>5308</v>
      </c>
      <c r="C58" s="426">
        <v>70</v>
      </c>
      <c r="D58" s="426">
        <v>70</v>
      </c>
      <c r="E58" s="426">
        <v>100</v>
      </c>
      <c r="F58" s="426">
        <v>70</v>
      </c>
      <c r="G58" s="426">
        <v>70</v>
      </c>
      <c r="H58" s="101"/>
      <c r="I58" s="413"/>
      <c r="J58" s="414"/>
      <c r="K58" s="108"/>
      <c r="L58" s="411" t="s">
        <v>226</v>
      </c>
      <c r="Q58" s="91"/>
      <c r="R58" s="91"/>
      <c r="S58" s="91"/>
      <c r="T58" s="91"/>
      <c r="U58" s="91"/>
      <c r="V58" s="91"/>
      <c r="W58" s="91"/>
      <c r="X58" s="91"/>
    </row>
    <row r="59" spans="1:24" ht="15" hidden="1" customHeight="1">
      <c r="A59" s="354"/>
      <c r="B59" s="393" t="s">
        <v>91</v>
      </c>
      <c r="C59" s="194" cm="1">
        <f t="array" ref="C59">IF(AND($J$9, $J$11), C$58, INDEX(DB_SIA, $I$9, $I59+C$57))</f>
        <v>90</v>
      </c>
      <c r="D59" s="194" cm="1">
        <f t="array" ref="D59">IF(AND($J$9, $J$11), D$58, INDEX(DB_SIA, $I$9, $I59+D$57))</f>
        <v>90</v>
      </c>
      <c r="E59" s="194" cm="1">
        <f t="array" ref="E59">IF(AND($J$9, $J$11), E$58, INDEX(DB_SIA, $I$9, $I59+E$57))</f>
        <v>130</v>
      </c>
      <c r="F59" s="194" cm="1">
        <f t="array" ref="F59">IF(AND($J$9, $J$11), F$58, INDEX(DB_SIA, $I$9, $I59+F$57))</f>
        <v>70</v>
      </c>
      <c r="G59" s="194" cm="1">
        <f t="array" ref="G59">IF(AND($J$9, $J$11), G$58, INDEX(DB_SIA, $I$9, $I59+G$57))</f>
        <v>90</v>
      </c>
      <c r="H59" s="101"/>
      <c r="I59" s="421">
        <v>21</v>
      </c>
      <c r="J59" s="414"/>
      <c r="K59" s="108"/>
      <c r="L59" s="406"/>
      <c r="Q59" s="91"/>
      <c r="R59" s="91"/>
      <c r="S59" s="91"/>
      <c r="T59" s="91"/>
      <c r="U59" s="91"/>
      <c r="V59" s="91"/>
      <c r="W59" s="91"/>
      <c r="X59" s="91"/>
    </row>
    <row r="60" spans="1:24" ht="15" hidden="1" customHeight="1">
      <c r="A60" s="354"/>
      <c r="B60" s="392" t="s">
        <v>191</v>
      </c>
      <c r="C60" s="194" cm="1">
        <f t="array" ref="C60">INDEX(DB_SIA, $I$9, $I60+C$57)</f>
        <v>1.25</v>
      </c>
      <c r="D60" s="194" cm="1">
        <f t="array" ref="D60">INDEX(DB_SIA, $I$9, $I60+D$57)</f>
        <v>1.25</v>
      </c>
      <c r="E60" s="194" cm="1">
        <f t="array" ref="E60">INDEX(DB_SIA, $I$9, $I60+E$57)</f>
        <v>1.35</v>
      </c>
      <c r="F60" s="194" cm="1">
        <f t="array" ref="F60">INDEX(DB_SIA, $I$9, $I60+F$57)</f>
        <v>1.25</v>
      </c>
      <c r="G60" s="194" cm="1">
        <f t="array" ref="G60">INDEX(DB_SIA, $I$9, $I60+G$57)</f>
        <v>1.25</v>
      </c>
      <c r="H60" s="101"/>
      <c r="I60" s="421">
        <v>22</v>
      </c>
      <c r="J60" s="414"/>
      <c r="K60" s="108"/>
      <c r="L60" s="406"/>
      <c r="Q60" s="91"/>
      <c r="R60" s="91"/>
      <c r="S60" s="91"/>
      <c r="T60" s="91"/>
      <c r="U60" s="91"/>
      <c r="V60" s="91"/>
      <c r="W60" s="91"/>
      <c r="X60" s="91"/>
    </row>
    <row r="61" spans="1:24" ht="15" hidden="1" customHeight="1">
      <c r="A61" s="354"/>
      <c r="B61" s="389" t="s">
        <v>192</v>
      </c>
      <c r="C61" s="378">
        <f>C$60*(1-1/(C$41+1))</f>
        <v>0.58091286307053935</v>
      </c>
      <c r="D61" s="378">
        <f t="shared" ref="D61:G61" si="1">D$60*(1-1/(D$41+1))</f>
        <v>0.58091286307053935</v>
      </c>
      <c r="E61" s="378">
        <f t="shared" si="1"/>
        <v>0.62738589211618245</v>
      </c>
      <c r="F61" s="378">
        <f t="shared" si="1"/>
        <v>0.58091286307053935</v>
      </c>
      <c r="G61" s="378">
        <f t="shared" si="1"/>
        <v>0.58091286307053935</v>
      </c>
      <c r="H61" s="101"/>
      <c r="I61" s="413"/>
      <c r="J61" s="414"/>
      <c r="K61" s="108"/>
      <c r="L61" s="406"/>
      <c r="Q61" s="91"/>
      <c r="R61" s="91"/>
      <c r="S61" s="91"/>
      <c r="T61" s="91"/>
      <c r="U61" s="91"/>
      <c r="V61" s="91"/>
      <c r="W61" s="91"/>
      <c r="X61" s="91"/>
    </row>
    <row r="62" spans="1:24" ht="15" hidden="1" customHeight="1">
      <c r="A62" s="354"/>
      <c r="B62" s="392" t="s">
        <v>5309</v>
      </c>
      <c r="C62" s="424" cm="1">
        <f t="array" ref="C62">INDEX(Dropdowns!$E$8:$E$12, $I$33)</f>
        <v>1</v>
      </c>
      <c r="D62" s="105" cm="1">
        <f t="array" ref="D62">INDEX(DB_SIA, $I$9, $I62+D$57)</f>
        <v>2</v>
      </c>
      <c r="E62" s="105" cm="1">
        <f t="array" ref="E62">INDEX(DB_SIA, $I$9, $I62+E$57)</f>
        <v>1</v>
      </c>
      <c r="F62" s="105" cm="1">
        <f t="array" ref="F62">INDEX(DB_SIA, $I$9, $I62+F$57)</f>
        <v>2</v>
      </c>
      <c r="G62" s="424">
        <f>C62</f>
        <v>1</v>
      </c>
      <c r="H62" s="101"/>
      <c r="I62" s="421">
        <v>24</v>
      </c>
      <c r="J62" s="414"/>
      <c r="K62" s="108"/>
      <c r="L62" s="406"/>
      <c r="Q62" s="91"/>
      <c r="R62" s="91"/>
      <c r="S62" s="91"/>
      <c r="T62" s="91"/>
      <c r="U62" s="91"/>
      <c r="V62" s="91"/>
      <c r="W62" s="91"/>
      <c r="X62" s="91"/>
    </row>
    <row r="63" spans="1:24" ht="15" hidden="1" customHeight="1">
      <c r="A63" s="354"/>
      <c r="B63" s="392" t="s">
        <v>14</v>
      </c>
      <c r="C63" s="424" cm="1">
        <f t="array" ref="C63">INDEX(Dropdowns!$E$16:$E$18, $I$29)</f>
        <v>1</v>
      </c>
      <c r="D63" s="105" cm="1">
        <f t="array" ref="D63">INDEX(DB_SIA, $I$9, $I63+D$57)</f>
        <v>1.1000000000000001</v>
      </c>
      <c r="E63" s="105" cm="1">
        <f t="array" ref="E63">INDEX(DB_SIA, $I$9, $I63+E$57)</f>
        <v>1</v>
      </c>
      <c r="F63" s="105" cm="1">
        <f t="array" ref="F63">INDEX(DB_SIA, $I$9, $I63+F$57)</f>
        <v>1.1000000000000001</v>
      </c>
      <c r="G63" s="424">
        <f>C63</f>
        <v>1</v>
      </c>
      <c r="H63" s="101"/>
      <c r="I63" s="421">
        <v>25</v>
      </c>
      <c r="J63" s="414"/>
      <c r="K63" s="108"/>
      <c r="L63" s="406"/>
      <c r="Q63" s="91"/>
      <c r="R63" s="91"/>
      <c r="S63" s="91"/>
      <c r="T63" s="91"/>
      <c r="U63" s="91"/>
      <c r="V63" s="91"/>
      <c r="W63" s="91"/>
      <c r="X63" s="91"/>
    </row>
    <row r="64" spans="1:24" ht="15" hidden="1" customHeight="1">
      <c r="A64" s="354"/>
      <c r="B64" s="392" t="s">
        <v>15</v>
      </c>
      <c r="C64" s="105" cm="1">
        <f t="array" ref="C64">INDEX(DB_SIA, $I$9, $I64+C$57)</f>
        <v>1</v>
      </c>
      <c r="D64" s="105" cm="1">
        <f t="array" ref="D64">INDEX(DB_SIA, $I$9, $I64+D$57)</f>
        <v>1</v>
      </c>
      <c r="E64" s="105" cm="1">
        <f t="array" ref="E64">INDEX(DB_SIA, $I$9, $I64+E$57)</f>
        <v>1</v>
      </c>
      <c r="F64" s="105" cm="1">
        <f t="array" ref="F64">INDEX(DB_SIA, $I$9, $I64+F$57)</f>
        <v>1</v>
      </c>
      <c r="G64" s="105" cm="1">
        <f t="array" ref="G64">INDEX(DB_SIA, $I$9, $I64+G$57)</f>
        <v>1</v>
      </c>
      <c r="H64" s="101"/>
      <c r="I64" s="421">
        <v>26</v>
      </c>
      <c r="J64" s="414"/>
      <c r="K64" s="108"/>
      <c r="L64" s="406"/>
      <c r="Q64" s="91"/>
      <c r="R64" s="91"/>
      <c r="S64" s="91"/>
      <c r="T64" s="91"/>
      <c r="U64" s="91"/>
      <c r="V64" s="91"/>
      <c r="W64" s="91"/>
      <c r="X64" s="91"/>
    </row>
    <row r="65" spans="1:24" ht="15" hidden="1" customHeight="1">
      <c r="A65" s="354"/>
      <c r="B65" s="392" t="s">
        <v>16</v>
      </c>
      <c r="C65" s="424" cm="1">
        <f t="array" ref="C65">INDEX(Dropdowns!$E$42:$E$47, $I$31) * INDEX(Dropdowns!$E$51:$E$56, $I$32)</f>
        <v>1</v>
      </c>
      <c r="D65" s="105" cm="1">
        <f t="array" ref="D65">INDEX(DB_SIA, $I$9, $I65+D$57)</f>
        <v>1.44</v>
      </c>
      <c r="E65" s="105" cm="1">
        <f t="array" ref="E65">INDEX(DB_SIA, $I$9, $I65+E$57)</f>
        <v>1</v>
      </c>
      <c r="F65" s="105" cm="1">
        <f t="array" ref="F65">INDEX(DB_SIA, $I$9, $I65+F$57)</f>
        <v>1.44</v>
      </c>
      <c r="G65" s="424">
        <f>C65</f>
        <v>1</v>
      </c>
      <c r="H65" s="101"/>
      <c r="I65" s="421">
        <v>27</v>
      </c>
      <c r="J65" s="414"/>
      <c r="K65" s="108"/>
      <c r="L65" s="406"/>
      <c r="Q65" s="91"/>
      <c r="R65" s="91"/>
      <c r="S65" s="91"/>
      <c r="T65" s="91"/>
      <c r="U65" s="91"/>
      <c r="V65" s="91"/>
      <c r="W65" s="91"/>
      <c r="X65" s="91"/>
    </row>
    <row r="66" spans="1:24" ht="15" hidden="1" customHeight="1">
      <c r="A66" s="354"/>
      <c r="B66" s="389" t="s">
        <v>153</v>
      </c>
      <c r="C66" s="378">
        <f>0.8+0.2/(C39-0.2-1.8)</f>
        <v>1.8000000000000003</v>
      </c>
      <c r="D66" s="378">
        <f>0.8+0.2/(D39-0.2-1.8)</f>
        <v>1.8000000000000003</v>
      </c>
      <c r="E66" s="378">
        <f>0.8+0.2/(E39-0.2-1.8)</f>
        <v>1.8000000000000003</v>
      </c>
      <c r="F66" s="378">
        <f>0.8+0.2/(F39-0.2-1.8)</f>
        <v>1.8000000000000003</v>
      </c>
      <c r="G66" s="378">
        <f>0.8+0.2/(G39-0.2-1.8)</f>
        <v>1.8000000000000003</v>
      </c>
      <c r="H66" s="101"/>
      <c r="I66" s="413"/>
      <c r="J66" s="414"/>
      <c r="K66" s="108"/>
      <c r="L66" s="406"/>
      <c r="Q66" s="91"/>
      <c r="R66" s="91"/>
      <c r="S66" s="91"/>
      <c r="T66" s="91"/>
      <c r="U66" s="91"/>
      <c r="V66" s="91"/>
      <c r="W66" s="91"/>
      <c r="X66" s="91"/>
    </row>
    <row r="67" spans="1:24" ht="15" hidden="1" customHeight="1">
      <c r="A67" s="354"/>
      <c r="B67" s="392" t="s">
        <v>18</v>
      </c>
      <c r="C67" s="105" cm="1">
        <f t="array" ref="C67">INDEX(DB_SIA, $I$9, $I67+C$57)</f>
        <v>1</v>
      </c>
      <c r="D67" s="105" cm="1">
        <f t="array" ref="D67">INDEX(DB_SIA, $I$9, $I67+D$57)</f>
        <v>1</v>
      </c>
      <c r="E67" s="105" cm="1">
        <f t="array" ref="E67">INDEX(DB_SIA, $I$9, $I67+E$57)</f>
        <v>1</v>
      </c>
      <c r="F67" s="105" cm="1">
        <f t="array" ref="F67">INDEX(DB_SIA, $I$9, $I67+F$57)</f>
        <v>1</v>
      </c>
      <c r="G67" s="105" cm="1">
        <f t="array" ref="G67">INDEX(DB_SIA, $I$9, $I67+G$57)</f>
        <v>1</v>
      </c>
      <c r="H67" s="101"/>
      <c r="I67" s="421">
        <v>29</v>
      </c>
      <c r="J67" s="414"/>
      <c r="K67" s="108"/>
      <c r="L67" s="406"/>
      <c r="Q67" s="91"/>
      <c r="R67" s="91"/>
      <c r="S67" s="91"/>
      <c r="T67" s="91"/>
      <c r="U67" s="91"/>
      <c r="V67" s="91"/>
      <c r="W67" s="91"/>
      <c r="X67" s="91"/>
    </row>
    <row r="68" spans="1:24" ht="15" hidden="1" customHeight="1">
      <c r="A68" s="354"/>
      <c r="B68" s="369" t="s">
        <v>19</v>
      </c>
      <c r="C68" s="427" cm="1">
        <f t="array" ref="C68">INDEX(Dropdowns!$E$22:$E$24, $I$30)</f>
        <v>1</v>
      </c>
      <c r="D68" s="427" cm="1">
        <f t="array" ref="D68">INDEX(Dropdowns!$E$22:$E$24, $I$30)</f>
        <v>1</v>
      </c>
      <c r="E68" s="427" cm="1">
        <f t="array" ref="E68">INDEX(Dropdowns!$E$22:$E$24, $I$30)</f>
        <v>1</v>
      </c>
      <c r="F68" s="427" cm="1">
        <f t="array" ref="F68">INDEX(Dropdowns!$E$22:$E$24, $I$30)</f>
        <v>1</v>
      </c>
      <c r="G68" s="427" cm="1">
        <f t="array" ref="G68">INDEX(Dropdowns!$E$22:$E$24, $I$30)</f>
        <v>1</v>
      </c>
      <c r="H68" s="101"/>
      <c r="I68" s="414"/>
      <c r="J68" s="414"/>
      <c r="K68" s="108"/>
      <c r="L68" s="411" t="s">
        <v>5310</v>
      </c>
      <c r="Q68" s="91"/>
      <c r="R68" s="91"/>
      <c r="S68" s="91"/>
      <c r="T68" s="91"/>
      <c r="U68" s="91"/>
      <c r="V68" s="91"/>
      <c r="W68" s="91"/>
      <c r="X68" s="91"/>
    </row>
    <row r="69" spans="1:24" ht="15" hidden="1" customHeight="1">
      <c r="A69" s="354"/>
      <c r="B69" s="389" t="s">
        <v>5265</v>
      </c>
      <c r="C69" s="378">
        <f>MIN(11, 2*C62*C63*C64*MAX(C66, C67)*C65*$F$68)</f>
        <v>3.6000000000000005</v>
      </c>
      <c r="D69" s="378">
        <f>MIN(11, 2*D62*D63*D64*MAX(D66, D67)*D65*$F$68)</f>
        <v>11</v>
      </c>
      <c r="E69" s="378">
        <f>MIN(11, 2*E62*E63*E64*MAX(E66, E67)*E65*$F$68)</f>
        <v>3.6000000000000005</v>
      </c>
      <c r="F69" s="378">
        <f>MIN(11, 2*F62*F63*F64*MAX(F66, F67)*F65*$F$68)</f>
        <v>11</v>
      </c>
      <c r="G69" s="378">
        <f>MIN(11, 2*G62*G63*G64*MAX(G66, G67)*G65*$F$68)</f>
        <v>3.6000000000000005</v>
      </c>
      <c r="H69" s="101"/>
      <c r="I69" s="413"/>
      <c r="J69" s="414"/>
      <c r="K69" s="108"/>
      <c r="L69" s="406"/>
      <c r="Q69" s="91"/>
      <c r="R69" s="91"/>
      <c r="S69" s="91"/>
      <c r="T69" s="91"/>
      <c r="U69" s="91"/>
      <c r="V69" s="91"/>
      <c r="W69" s="91"/>
      <c r="X69" s="91"/>
    </row>
    <row r="70" spans="1:24" ht="15" hidden="1" customHeight="1">
      <c r="A70" s="354"/>
      <c r="B70" s="389" t="s">
        <v>5266</v>
      </c>
      <c r="C70" s="378">
        <f>IF(C53&gt;C54, C69, 0.5*(11-C69)*COS(PI()*C53/C54)+0.5*(11+C69))</f>
        <v>11</v>
      </c>
      <c r="D70" s="378">
        <f>IF(D53&gt;D54, D69, 0.5*(11-D69)*COS(PI()*D53/D54)+0.5*(11+D69))</f>
        <v>11</v>
      </c>
      <c r="E70" s="378">
        <f>IF(E53&gt;E54, E69, 0.5*(11-E69)*COS(PI()*E53/E54)+0.5*(11+E69))</f>
        <v>11</v>
      </c>
      <c r="F70" s="378">
        <f>IF(F53&gt;F54, F69, 0.5*(11-F69)*COS(PI()*F53/F54)+0.5*(11+F69))</f>
        <v>11</v>
      </c>
      <c r="G70" s="378">
        <f>IF(G53&gt;G54, G69, 0.5*(11-G69)*COS(PI()*G53/G54)+0.5*(11+G69))</f>
        <v>11</v>
      </c>
      <c r="H70" s="101"/>
      <c r="I70" s="413"/>
      <c r="J70" s="414"/>
      <c r="K70" s="108"/>
      <c r="L70" s="406"/>
      <c r="Q70" s="91"/>
      <c r="R70" s="91"/>
      <c r="S70" s="91"/>
      <c r="T70" s="91"/>
      <c r="U70" s="91"/>
      <c r="V70" s="91"/>
      <c r="W70" s="91"/>
      <c r="X70" s="91"/>
    </row>
    <row r="71" spans="1:24" ht="15" hidden="1" customHeight="1">
      <c r="A71" s="354"/>
      <c r="B71" s="392" t="s">
        <v>22</v>
      </c>
      <c r="C71" s="424" cm="1">
        <f t="array" ref="C71">INDEX((Dropdowns!$E$67:$G$76, Dropdowns!$E$79:$G$87), $I$24, MATCH($C$55,Dropdowns!$E$66:$G$66,0), IF($B$36=2017, 1, 2))</f>
        <v>0.4</v>
      </c>
      <c r="D71" s="105" cm="1">
        <f t="array" ref="D71">INDEX(DB_SIA, $I$9, $I71+D$57)</f>
        <v>1</v>
      </c>
      <c r="E71" s="105" cm="1">
        <f t="array" ref="E71">INDEX(DB_SIA, $I$9, $I71+E$57)</f>
        <v>1</v>
      </c>
      <c r="F71" s="105" cm="1">
        <f t="array" ref="F71">INDEX(DB_SIA, $I$9, $I71+F$57)</f>
        <v>1</v>
      </c>
      <c r="G71" s="424">
        <f>INDEX(Dropdowns!$E$70:$G$70, MATCH($G$55,Dropdowns!$E$66:$G$66,0))</f>
        <v>0.9</v>
      </c>
      <c r="H71" s="101"/>
      <c r="I71" s="421">
        <v>33</v>
      </c>
      <c r="J71" s="414"/>
      <c r="K71" s="108"/>
      <c r="L71" s="406"/>
      <c r="Q71" s="91"/>
      <c r="R71" s="91"/>
      <c r="S71" s="91"/>
      <c r="T71" s="91"/>
      <c r="U71" s="91"/>
      <c r="V71" s="91"/>
      <c r="W71" s="91"/>
      <c r="X71" s="91"/>
    </row>
    <row r="72" spans="1:24" ht="15" hidden="1" customHeight="1">
      <c r="A72" s="354"/>
      <c r="B72" s="392" t="s">
        <v>149</v>
      </c>
      <c r="C72" s="105" cm="1">
        <f t="array" ref="C72">INDEX(DB_SIA, $I$9, $I72+C$57)</f>
        <v>1</v>
      </c>
      <c r="D72" s="105" cm="1">
        <f t="array" ref="D72">INDEX(DB_SIA, $I$9, $I72+D$57)</f>
        <v>1</v>
      </c>
      <c r="E72" s="105" cm="1">
        <f t="array" ref="E72">INDEX(DB_SIA, $I$9, $I72+E$57)</f>
        <v>0.5</v>
      </c>
      <c r="F72" s="105" cm="1">
        <f t="array" ref="F72">INDEX(DB_SIA, $I$9, $I72+F$57)</f>
        <v>1</v>
      </c>
      <c r="G72" s="105" cm="1">
        <f t="array" ref="G72">INDEX(DB_SIA, $I$9, $I72+G$57)</f>
        <v>1</v>
      </c>
      <c r="H72" s="101"/>
      <c r="I72" s="421">
        <v>34</v>
      </c>
      <c r="J72" s="414"/>
      <c r="K72" s="108"/>
      <c r="L72" s="406"/>
      <c r="Q72" s="91"/>
      <c r="R72" s="91"/>
      <c r="S72" s="91"/>
      <c r="T72" s="91"/>
      <c r="U72" s="91"/>
      <c r="V72" s="91"/>
      <c r="W72" s="91"/>
      <c r="X72" s="91"/>
    </row>
    <row r="73" spans="1:24" ht="15" hidden="1" customHeight="1">
      <c r="A73" s="354"/>
      <c r="B73" s="388" t="s">
        <v>196</v>
      </c>
      <c r="C73" s="336">
        <f>C49/(0.8*C59*C61)</f>
        <v>3.5863095238095242</v>
      </c>
      <c r="D73" s="336">
        <f>D49/(0.8*D59*D61)</f>
        <v>3.5863095238095242</v>
      </c>
      <c r="E73" s="336">
        <f>E49/(0.8*E59*E61)</f>
        <v>2.2989163614163619</v>
      </c>
      <c r="F73" s="336">
        <f>F49/(0.8*F59*F61)</f>
        <v>4.6109693877551026</v>
      </c>
      <c r="G73" s="336">
        <f>G49/(0.8*G59*G61)</f>
        <v>3.5863095238095242</v>
      </c>
      <c r="H73" s="101"/>
      <c r="I73" s="413"/>
      <c r="J73" s="414"/>
      <c r="K73" s="108"/>
      <c r="L73" s="406"/>
      <c r="Q73" s="91"/>
      <c r="R73" s="91"/>
      <c r="S73" s="91"/>
      <c r="T73" s="91"/>
      <c r="U73" s="91"/>
      <c r="V73" s="91"/>
      <c r="W73" s="91"/>
      <c r="X73" s="91"/>
    </row>
    <row r="74" spans="1:24" ht="15" hidden="1" customHeight="1">
      <c r="A74" s="354"/>
      <c r="B74" s="388" t="s">
        <v>195</v>
      </c>
      <c r="C74" s="337">
        <f>C71*((C70*C42)/11+C43)*C45*C44*C72</f>
        <v>197.10000000000005</v>
      </c>
      <c r="D74" s="337">
        <f>D71*((D70*D42)/11+D43)*D45*D44*D72</f>
        <v>492.75000000000006</v>
      </c>
      <c r="E74" s="337">
        <f>E71*((E70*E42)/11+E43)*E45*E44*E72</f>
        <v>246.37500000000003</v>
      </c>
      <c r="F74" s="337">
        <f>F71*((F70*F42)/11+F43)*F45*F44*F72</f>
        <v>492.75000000000006</v>
      </c>
      <c r="G74" s="337">
        <f>G71*((G70*G42)/11+G43)*G45*G44*G72</f>
        <v>443.47500000000002</v>
      </c>
      <c r="H74" s="101"/>
      <c r="I74" s="413"/>
      <c r="J74" s="414"/>
      <c r="K74" s="108"/>
      <c r="L74" s="406"/>
      <c r="Q74" s="91"/>
      <c r="R74" s="91"/>
      <c r="S74" s="91"/>
      <c r="T74" s="91"/>
      <c r="U74" s="91"/>
      <c r="V74" s="91"/>
      <c r="W74" s="91"/>
      <c r="X74" s="91"/>
    </row>
    <row r="75" spans="1:24" ht="15" hidden="1" customHeight="1">
      <c r="A75" s="354"/>
      <c r="B75" s="388" t="s">
        <v>197</v>
      </c>
      <c r="C75" s="336">
        <f>C74*C73/1000</f>
        <v>0.70686160714285751</v>
      </c>
      <c r="D75" s="336">
        <f>D74*D73/1000</f>
        <v>1.7671540178571434</v>
      </c>
      <c r="E75" s="336">
        <f>E74*E73/1000</f>
        <v>0.5663955185439562</v>
      </c>
      <c r="F75" s="336">
        <f>F74*F73/1000</f>
        <v>2.2720551658163273</v>
      </c>
      <c r="G75" s="336">
        <f>G74*G73/1000</f>
        <v>1.590438616071429</v>
      </c>
      <c r="H75" s="101"/>
      <c r="I75" s="413"/>
      <c r="J75" s="414"/>
      <c r="K75" s="108"/>
      <c r="L75" s="406"/>
      <c r="Q75" s="91"/>
      <c r="R75" s="91"/>
      <c r="S75" s="91"/>
      <c r="T75" s="91"/>
      <c r="U75" s="91"/>
      <c r="V75" s="91"/>
      <c r="W75" s="91"/>
      <c r="X75" s="91"/>
    </row>
    <row r="76" spans="1:24" ht="15" hidden="1" customHeight="1">
      <c r="A76" s="354"/>
      <c r="B76" s="354"/>
      <c r="C76" s="354"/>
      <c r="D76" s="354"/>
      <c r="E76" s="354"/>
      <c r="F76" s="354"/>
      <c r="G76" s="354"/>
      <c r="H76" s="354"/>
      <c r="I76" s="413"/>
      <c r="J76" s="414"/>
      <c r="K76" s="108"/>
      <c r="L76" s="108"/>
      <c r="M76" s="108"/>
      <c r="N76" s="108"/>
      <c r="O76" s="108"/>
      <c r="Q76" s="91"/>
      <c r="R76" s="91"/>
      <c r="S76" s="91"/>
      <c r="T76" s="91"/>
      <c r="U76" s="91"/>
      <c r="V76" s="91"/>
      <c r="W76" s="91"/>
      <c r="X76" s="91"/>
    </row>
    <row r="77" spans="1:24" s="90" customFormat="1" ht="21.2" customHeight="1">
      <c r="A77" s="350"/>
      <c r="B77" s="94" t="str" cm="1">
        <f t="array" ref="B77">INDEX(Textes!$B:$D, K77, $K$2)</f>
        <v>Leuchten</v>
      </c>
      <c r="C77" s="86"/>
      <c r="D77" s="86"/>
      <c r="E77" s="86"/>
      <c r="F77" s="86"/>
      <c r="G77" s="86"/>
      <c r="H77" s="86"/>
      <c r="I77" s="82"/>
      <c r="J77" s="82"/>
      <c r="K77" s="91">
        <v>86</v>
      </c>
      <c r="L77" s="98"/>
      <c r="M77" s="91"/>
      <c r="N77" s="91"/>
      <c r="O77" s="91"/>
      <c r="P77" s="96"/>
      <c r="Q77" s="91"/>
      <c r="R77" s="91"/>
      <c r="S77" s="91"/>
      <c r="T77" s="91"/>
      <c r="U77" s="91"/>
      <c r="V77" s="91"/>
      <c r="W77" s="91"/>
      <c r="X77" s="91"/>
    </row>
    <row r="78" spans="1:24" ht="45" customHeight="1">
      <c r="A78" s="355" t="s">
        <v>5244</v>
      </c>
      <c r="B78" s="368"/>
      <c r="C78" s="109" t="str" cm="1">
        <f t="array" ref="C78">INDEX(Textes!$B:$D, L78, $K$2)</f>
        <v>System-
leistung</v>
      </c>
      <c r="D78" s="109" t="str" cm="1">
        <f t="array" ref="D78">INDEX(Textes!$B:$D, M78, $K$2)</f>
        <v>Anzahl</v>
      </c>
      <c r="E78" s="109" t="str" cm="1">
        <f t="array" ref="E78">INDEX(Textes!$B:$D, N78, $K$2)</f>
        <v>Effektive 
Betriebs-
leistung</v>
      </c>
      <c r="F78" s="110" t="str" cm="1">
        <f t="array" ref="F78">INDEX(Textes!$B:$D, O78, $K$2)</f>
        <v>Installierte Leistung</v>
      </c>
      <c r="G78" s="86"/>
      <c r="H78" s="86"/>
      <c r="K78" s="91" t="s">
        <v>156</v>
      </c>
      <c r="L78" s="91">
        <v>88</v>
      </c>
      <c r="M78" s="91">
        <v>90</v>
      </c>
      <c r="N78" s="91">
        <v>91</v>
      </c>
      <c r="O78" s="91">
        <v>92</v>
      </c>
      <c r="Q78" s="91"/>
      <c r="R78" s="91"/>
      <c r="S78" s="91"/>
      <c r="T78" s="91"/>
      <c r="U78" s="91"/>
      <c r="V78" s="91"/>
      <c r="W78" s="91"/>
      <c r="X78" s="91"/>
    </row>
    <row r="79" spans="1:24" s="114" customFormat="1" ht="16.5">
      <c r="A79" s="350"/>
      <c r="B79" s="111"/>
      <c r="C79" s="112" t="s">
        <v>172</v>
      </c>
      <c r="D79" s="112" t="s">
        <v>156</v>
      </c>
      <c r="E79" s="112" t="s">
        <v>172</v>
      </c>
      <c r="F79" s="113" t="s">
        <v>162</v>
      </c>
      <c r="G79" s="86"/>
      <c r="H79" s="86"/>
      <c r="I79" s="81"/>
      <c r="J79" s="81"/>
      <c r="K79" s="96"/>
      <c r="L79" s="96"/>
      <c r="M79" s="96"/>
      <c r="N79" s="96"/>
      <c r="O79" s="96"/>
      <c r="P79" s="96"/>
      <c r="Q79" s="96"/>
      <c r="R79" s="96"/>
      <c r="S79" s="96"/>
      <c r="T79" s="96"/>
      <c r="U79" s="96"/>
      <c r="V79" s="96"/>
      <c r="W79" s="96"/>
      <c r="X79" s="96"/>
    </row>
    <row r="80" spans="1:24" ht="15" customHeight="1">
      <c r="A80" s="351"/>
      <c r="B80" s="287"/>
      <c r="C80" s="115" t="str">
        <f>IFERROR(VLOOKUP(B80, LeuchtenTabelle, 7, FALSE), "")</f>
        <v/>
      </c>
      <c r="D80" s="188"/>
      <c r="E80" s="349"/>
      <c r="F80" s="116" t="str">
        <f>IFERROR(IF(E80&gt;0, E80, C80) * D80 / 1000, "")</f>
        <v/>
      </c>
      <c r="G80" s="86"/>
      <c r="H80" s="86"/>
    </row>
    <row r="81" spans="1:24" ht="15" customHeight="1">
      <c r="A81" s="351"/>
      <c r="B81" s="287"/>
      <c r="C81" s="115" t="str">
        <f>IFERROR(VLOOKUP(B81, LeuchtenTabelle, 7, FALSE), "")</f>
        <v/>
      </c>
      <c r="D81" s="188"/>
      <c r="E81" s="349"/>
      <c r="F81" s="116" t="str">
        <f t="shared" ref="F81:F84" si="2">IFERROR(IF(E81&gt;0, E81, C81) * D81 / 1000, "")</f>
        <v/>
      </c>
      <c r="G81" s="86"/>
      <c r="H81" s="86"/>
    </row>
    <row r="82" spans="1:24" ht="15" customHeight="1">
      <c r="A82" s="351"/>
      <c r="B82" s="287"/>
      <c r="C82" s="115" t="str">
        <f>IFERROR(VLOOKUP(B82, LeuchtenTabelle, 7, FALSE), "")</f>
        <v/>
      </c>
      <c r="D82" s="188"/>
      <c r="E82" s="349"/>
      <c r="F82" s="116" t="str">
        <f t="shared" si="2"/>
        <v/>
      </c>
      <c r="G82" s="86"/>
      <c r="H82" s="86"/>
    </row>
    <row r="83" spans="1:24" ht="15" customHeight="1">
      <c r="A83" s="351"/>
      <c r="B83" s="287"/>
      <c r="C83" s="115" t="str">
        <f>IFERROR(VLOOKUP(B83, LeuchtenTabelle, 7, FALSE), "")</f>
        <v/>
      </c>
      <c r="D83" s="188"/>
      <c r="E83" s="349"/>
      <c r="F83" s="116" t="str">
        <f t="shared" si="2"/>
        <v/>
      </c>
      <c r="G83" s="86"/>
      <c r="H83" s="86"/>
    </row>
    <row r="84" spans="1:24" ht="15" customHeight="1">
      <c r="A84" s="351"/>
      <c r="B84" s="287"/>
      <c r="C84" s="115" t="str">
        <f>IFERROR(VLOOKUP(B84, LeuchtenTabelle, 7, FALSE), "")</f>
        <v/>
      </c>
      <c r="D84" s="188"/>
      <c r="E84" s="349"/>
      <c r="F84" s="116" t="str">
        <f t="shared" si="2"/>
        <v/>
      </c>
      <c r="G84" s="86"/>
      <c r="H84" s="86"/>
    </row>
    <row r="85" spans="1:24" ht="16.5">
      <c r="A85" s="351"/>
      <c r="B85" s="117"/>
      <c r="C85" s="95"/>
      <c r="D85" s="95"/>
      <c r="E85" s="95"/>
      <c r="F85" s="118"/>
      <c r="G85" s="86"/>
      <c r="H85" s="95"/>
    </row>
    <row r="86" spans="1:24" s="90" customFormat="1" ht="21.2" customHeight="1">
      <c r="A86" s="350"/>
      <c r="B86" s="94" t="str" cm="1">
        <f t="array" ref="B86">INDEX(Textes!$B:$D, K86, $K$2)</f>
        <v>Energiebilanz</v>
      </c>
      <c r="C86" s="86"/>
      <c r="D86" s="86"/>
      <c r="E86" s="86"/>
      <c r="F86" s="86"/>
      <c r="G86" s="86"/>
      <c r="H86" s="86"/>
      <c r="I86" s="82"/>
      <c r="J86" s="82"/>
      <c r="K86" s="91">
        <v>93</v>
      </c>
      <c r="L86" s="394" t="s">
        <v>130</v>
      </c>
      <c r="M86" s="394" t="s">
        <v>131</v>
      </c>
      <c r="N86" s="394" t="s">
        <v>132</v>
      </c>
      <c r="O86" s="394" t="s">
        <v>5297</v>
      </c>
      <c r="P86" s="394" t="s">
        <v>5298</v>
      </c>
      <c r="Q86" s="91"/>
      <c r="R86" s="91"/>
      <c r="S86" s="91"/>
      <c r="T86" s="91"/>
      <c r="U86" s="91"/>
      <c r="V86" s="91"/>
      <c r="W86" s="91"/>
      <c r="X86" s="91"/>
    </row>
    <row r="87" spans="1:24" ht="42" customHeight="1">
      <c r="A87" s="351"/>
      <c r="B87" s="368"/>
      <c r="C87" s="109" t="str" cm="1">
        <f t="array" ref="C87">INDEX(Textes!$B:$D,L87, $K$2)</f>
        <v>Projektwert</v>
      </c>
      <c r="D87" s="109" t="str" cm="1">
        <f t="array" ref="D87">INDEX(Textes!$B:$D, M87, $K$2)</f>
        <v>Grenzwert</v>
      </c>
      <c r="E87" s="109" t="str" cm="1">
        <f t="array" ref="E87">INDEX(Textes!$B:$D, N87, $K$2)</f>
        <v>Minergie / Prokilowatt / EffEL</v>
      </c>
      <c r="F87" s="110" t="str" cm="1">
        <f t="array" ref="F87">INDEX(Textes!$B:$D, O87, $K$2)</f>
        <v>Zielwert</v>
      </c>
      <c r="G87" s="86"/>
      <c r="H87" s="86"/>
      <c r="K87" s="91" t="s">
        <v>156</v>
      </c>
      <c r="L87" s="91">
        <v>95</v>
      </c>
      <c r="M87" s="91">
        <v>97</v>
      </c>
      <c r="N87" s="91">
        <v>98</v>
      </c>
      <c r="O87" s="91">
        <v>99</v>
      </c>
      <c r="Q87" s="91"/>
      <c r="R87" s="91"/>
      <c r="S87" s="91"/>
      <c r="T87" s="91"/>
      <c r="U87" s="91"/>
      <c r="V87" s="91"/>
      <c r="W87" s="91"/>
      <c r="X87" s="91"/>
    </row>
    <row r="88" spans="1:24" ht="15" customHeight="1">
      <c r="A88" s="351"/>
      <c r="B88" s="80" t="str" cm="1">
        <f t="array" ref="B88">INDEX(Textes!$B:$D, K88, $K$2)</f>
        <v>Installierte Leistung (kW)</v>
      </c>
      <c r="C88" s="119" t="str">
        <f>IF(SUM(F80:$F$84)&gt;0, SUM(F80:$F$84), "")</f>
        <v/>
      </c>
      <c r="D88" s="119" t="str">
        <f>IFERROR(D$89*$C$8/1000, "")</f>
        <v/>
      </c>
      <c r="E88" s="119" t="s">
        <v>156</v>
      </c>
      <c r="F88" s="120" t="str">
        <f>IFERROR(F$89*$C$8/1000, "")</f>
        <v/>
      </c>
      <c r="G88" s="86"/>
      <c r="H88" s="95"/>
      <c r="K88" s="96">
        <v>100</v>
      </c>
      <c r="L88" s="431">
        <f>SUM(F80:F84)</f>
        <v>0</v>
      </c>
      <c r="M88" s="430">
        <f>D73*$C$8/1000</f>
        <v>0</v>
      </c>
      <c r="N88" s="430">
        <f>E73*$C$8/1000</f>
        <v>0</v>
      </c>
      <c r="O88" s="430">
        <f>F73*$C$8/1000</f>
        <v>0</v>
      </c>
      <c r="P88" s="431">
        <f>SUMPRODUCT($C$80:$C$84,$D$80:$D$84)/1000</f>
        <v>0</v>
      </c>
    </row>
    <row r="89" spans="1:24" ht="15" customHeight="1">
      <c r="A89" s="351"/>
      <c r="B89" s="80" t="str" cm="1">
        <f t="array" ref="B89">INDEX(Textes!$B:$D, K89, $K$2)</f>
        <v>Spezifische Leistung (W/m²)</v>
      </c>
      <c r="C89" s="119" t="str">
        <f>IFERROR(C88/$C$8*1000, "")</f>
        <v/>
      </c>
      <c r="D89" s="119" t="str">
        <f>IFERROR($M$89, "")</f>
        <v/>
      </c>
      <c r="E89" s="119" t="s">
        <v>156</v>
      </c>
      <c r="F89" s="120" t="str">
        <f>IFERROR($N$89, "")</f>
        <v/>
      </c>
      <c r="G89" s="86"/>
      <c r="H89" s="95"/>
      <c r="K89" s="96">
        <v>101</v>
      </c>
      <c r="L89" s="371" t="e">
        <f>L$88/$C$8*1000</f>
        <v>#DIV/0!</v>
      </c>
      <c r="M89" s="371" t="e">
        <f>M$88/$C$8*1000</f>
        <v>#DIV/0!</v>
      </c>
      <c r="N89" s="371" t="e">
        <f>N$88/$C$8*1000</f>
        <v>#DIV/0!</v>
      </c>
      <c r="O89" s="371" t="e">
        <f>O$88/$C$8*1000</f>
        <v>#DIV/0!</v>
      </c>
      <c r="P89" s="371" t="e">
        <f>P$88/$C$8*1000</f>
        <v>#DIV/0!</v>
      </c>
    </row>
    <row r="90" spans="1:24" ht="15" customHeight="1">
      <c r="A90" s="351"/>
      <c r="B90" s="80" t="str" cm="1">
        <f t="array" ref="B90">INDEX(Textes!$B:$D, K90, $K$2)</f>
        <v>Volllaststunden (h/a)</v>
      </c>
      <c r="C90" s="121" t="str">
        <f>IF(ISNUMBER(C88), L$90, "")</f>
        <v/>
      </c>
      <c r="D90" s="121" t="str">
        <f>IF(ISNUMBER(D88), M$90, "")</f>
        <v/>
      </c>
      <c r="E90" s="121" t="s">
        <v>156</v>
      </c>
      <c r="F90" s="400" t="str">
        <f>IF(ISNUMBER(F88), N$90, "")</f>
        <v/>
      </c>
      <c r="G90" s="86"/>
      <c r="H90" s="95"/>
      <c r="K90" s="96">
        <v>102</v>
      </c>
      <c r="L90" s="372">
        <f>IFERROR(C$74, "")</f>
        <v>197.10000000000005</v>
      </c>
      <c r="M90" s="372">
        <f>IFERROR(D$74, "")</f>
        <v>492.75000000000006</v>
      </c>
      <c r="N90" s="372">
        <f>IFERROR(E$74, "")</f>
        <v>246.37500000000003</v>
      </c>
      <c r="O90" s="372">
        <f>IFERROR(F$74, "")</f>
        <v>492.75000000000006</v>
      </c>
      <c r="P90" s="372">
        <f>IFERROR(G$74, "")</f>
        <v>443.47500000000002</v>
      </c>
    </row>
    <row r="91" spans="1:24" ht="15" customHeight="1">
      <c r="A91" s="351"/>
      <c r="B91" s="80" t="str" cm="1">
        <f t="array" ref="B91">INDEX(Textes!$B:$D, K91, $K$2)</f>
        <v>Elektrizitätsbedarf (MWh/a)</v>
      </c>
      <c r="C91" s="120" t="str">
        <f>IFERROR(C92*$C$8/1000, "")</f>
        <v/>
      </c>
      <c r="D91" s="120" t="str">
        <f>IFERROR(D92*$C$8/1000, "")</f>
        <v/>
      </c>
      <c r="E91" s="119" t="str">
        <f>IFERROR(($D91+$F91)/2, "")</f>
        <v/>
      </c>
      <c r="F91" s="120" t="str">
        <f>IFERROR(F92*$C$8/1000, "")</f>
        <v/>
      </c>
      <c r="G91" s="86"/>
      <c r="H91" s="95"/>
      <c r="K91" s="96">
        <v>104</v>
      </c>
      <c r="L91" s="371">
        <f t="shared" ref="L91:P91" si="3">L88*L90/1000</f>
        <v>0</v>
      </c>
      <c r="M91" s="371">
        <f t="shared" si="3"/>
        <v>0</v>
      </c>
      <c r="N91" s="371">
        <f t="shared" si="3"/>
        <v>0</v>
      </c>
      <c r="O91" s="371">
        <f t="shared" si="3"/>
        <v>0</v>
      </c>
      <c r="P91" s="371">
        <f t="shared" si="3"/>
        <v>0</v>
      </c>
    </row>
    <row r="92" spans="1:24" ht="15" customHeight="1">
      <c r="A92" s="351"/>
      <c r="B92" s="80" t="str" cm="1">
        <f t="array" ref="B92">INDEX(Textes!$B:$D, K92, $K$2)</f>
        <v>Elektrizitätsbedarf (kWh/m²)</v>
      </c>
      <c r="C92" s="119" t="str">
        <f>IFERROR(C$88*C$90/$C$8, "")</f>
        <v/>
      </c>
      <c r="D92" s="119" t="str">
        <f>IFERROR(D$88*D$90/$C$8, "")</f>
        <v/>
      </c>
      <c r="E92" s="119" t="str">
        <f>IFERROR(($D92+$F92)/2, "")</f>
        <v/>
      </c>
      <c r="F92" s="120" t="str">
        <f>IFERROR(F$88*F$90/$C$8, "")</f>
        <v/>
      </c>
      <c r="G92" s="86"/>
      <c r="H92" s="95"/>
      <c r="K92" s="96">
        <v>103</v>
      </c>
      <c r="L92" s="375" t="e">
        <f t="shared" ref="L92:P92" si="4">L89*L90/1000</f>
        <v>#DIV/0!</v>
      </c>
      <c r="M92" s="375" t="e">
        <f t="shared" si="4"/>
        <v>#DIV/0!</v>
      </c>
      <c r="N92" s="375" t="e">
        <f t="shared" si="4"/>
        <v>#DIV/0!</v>
      </c>
      <c r="O92" s="375" t="e">
        <f t="shared" si="4"/>
        <v>#DIV/0!</v>
      </c>
      <c r="P92" s="375" t="e">
        <f t="shared" si="4"/>
        <v>#DIV/0!</v>
      </c>
    </row>
    <row r="93" spans="1:24" ht="16.5">
      <c r="A93" s="351"/>
      <c r="B93" s="86"/>
      <c r="C93" s="95"/>
      <c r="D93" s="95"/>
      <c r="E93" s="95"/>
      <c r="F93" s="95"/>
      <c r="G93" s="86"/>
      <c r="H93" s="95"/>
    </row>
    <row r="94" spans="1:24" ht="16.5">
      <c r="A94" s="351"/>
      <c r="B94" s="86"/>
      <c r="C94" s="95"/>
      <c r="D94" s="95"/>
      <c r="E94" s="95"/>
      <c r="F94" s="95"/>
      <c r="G94" s="86"/>
      <c r="H94" s="95"/>
    </row>
    <row r="95" spans="1:24" ht="16.5">
      <c r="A95" s="351"/>
      <c r="B95" s="86"/>
      <c r="C95" s="95"/>
      <c r="D95" s="95"/>
      <c r="E95" s="95"/>
      <c r="F95" s="95"/>
      <c r="G95" s="86"/>
      <c r="H95" s="95"/>
    </row>
    <row r="96" spans="1:24" ht="16.5">
      <c r="A96" s="351"/>
      <c r="B96" s="86"/>
      <c r="C96" s="95"/>
      <c r="D96" s="95"/>
      <c r="E96" s="95"/>
      <c r="F96" s="95"/>
      <c r="G96" s="86"/>
      <c r="H96" s="95"/>
    </row>
    <row r="97" spans="1:8" ht="16.5">
      <c r="A97" s="351"/>
      <c r="B97" s="86"/>
      <c r="C97" s="95"/>
      <c r="D97" s="95"/>
      <c r="E97" s="95"/>
      <c r="F97" s="95"/>
      <c r="G97" s="86"/>
      <c r="H97" s="95"/>
    </row>
    <row r="98" spans="1:8" ht="16.5">
      <c r="A98" s="351"/>
      <c r="B98" s="86"/>
      <c r="C98" s="95"/>
      <c r="D98" s="95"/>
      <c r="E98" s="95"/>
      <c r="F98" s="95"/>
      <c r="G98" s="86"/>
      <c r="H98" s="95"/>
    </row>
    <row r="99" spans="1:8" ht="16.5">
      <c r="A99" s="351"/>
      <c r="B99" s="86"/>
      <c r="C99" s="95"/>
      <c r="D99" s="95"/>
      <c r="E99" s="95"/>
      <c r="F99" s="95"/>
      <c r="G99" s="86"/>
      <c r="H99" s="95"/>
    </row>
    <row r="100" spans="1:8" ht="16.5">
      <c r="A100" s="351"/>
      <c r="B100" s="86"/>
      <c r="C100" s="95"/>
      <c r="D100" s="95"/>
      <c r="E100" s="95"/>
      <c r="F100" s="95"/>
      <c r="G100" s="86"/>
      <c r="H100" s="95"/>
    </row>
    <row r="101" spans="1:8" ht="16.5" hidden="1">
      <c r="A101" s="351"/>
      <c r="B101" s="122"/>
      <c r="C101" s="123"/>
      <c r="D101" s="123"/>
      <c r="E101" s="123"/>
      <c r="F101" s="123"/>
      <c r="G101" s="86"/>
      <c r="H101" s="123"/>
    </row>
    <row r="102" spans="1:8" ht="16.5" hidden="1">
      <c r="A102" s="351"/>
      <c r="B102" s="122"/>
      <c r="C102" s="123"/>
      <c r="D102" s="123"/>
      <c r="E102" s="123"/>
      <c r="F102" s="123"/>
      <c r="G102" s="86"/>
      <c r="H102" s="123"/>
    </row>
    <row r="103" spans="1:8" ht="16.5" hidden="1">
      <c r="B103" s="122"/>
      <c r="C103" s="123"/>
      <c r="D103" s="123"/>
      <c r="E103" s="123"/>
      <c r="F103" s="123"/>
      <c r="G103" s="86"/>
      <c r="H103" s="123"/>
    </row>
    <row r="104" spans="1:8" ht="16.5" hidden="1">
      <c r="A104" s="351"/>
      <c r="B104" s="86"/>
      <c r="C104" s="95"/>
      <c r="D104" s="95"/>
      <c r="E104" s="95"/>
      <c r="F104" s="95"/>
      <c r="G104" s="86"/>
      <c r="H104" s="95"/>
    </row>
    <row r="105" spans="1:8" ht="16.5" hidden="1" customHeight="1">
      <c r="G105" s="86"/>
    </row>
  </sheetData>
  <sheetProtection algorithmName="SHA-512" hashValue="YE/FjlxPkFvm9Fr5Q8JwFtrFjopj5umK+NfV73NvfPWwGiJr1iuC+qDT0rhifOwQR/eomi8/b7X5dvRrBE1AIg==" saltValue="KjZOVKs78NIvfjUGLWH7XA==" spinCount="100000" sheet="1" objects="1" scenarios="1"/>
  <mergeCells count="25">
    <mergeCell ref="C10:F10"/>
    <mergeCell ref="B4:F4"/>
    <mergeCell ref="C6:F6"/>
    <mergeCell ref="C7:F7"/>
    <mergeCell ref="C8:F8"/>
    <mergeCell ref="C9:F9"/>
    <mergeCell ref="C24:F24"/>
    <mergeCell ref="C11:F11"/>
    <mergeCell ref="C12:F12"/>
    <mergeCell ref="C15:F15"/>
    <mergeCell ref="C16:F16"/>
    <mergeCell ref="C17:F17"/>
    <mergeCell ref="C18:F18"/>
    <mergeCell ref="C19:F19"/>
    <mergeCell ref="C20:F20"/>
    <mergeCell ref="C21:F21"/>
    <mergeCell ref="C22:F22"/>
    <mergeCell ref="C23:F23"/>
    <mergeCell ref="C33:F33"/>
    <mergeCell ref="C27:F27"/>
    <mergeCell ref="C28:F28"/>
    <mergeCell ref="C29:F29"/>
    <mergeCell ref="C30:F30"/>
    <mergeCell ref="C31:F31"/>
    <mergeCell ref="C32:F32"/>
  </mergeCells>
  <conditionalFormatting sqref="B80:B84">
    <cfRule type="expression" dxfId="44" priority="5">
      <formula>NOT(ISBLANK($B80))</formula>
    </cfRule>
  </conditionalFormatting>
  <conditionalFormatting sqref="B10:F12 B15:F23">
    <cfRule type="expression" dxfId="43" priority="6">
      <formula>$J$9=FALSE</formula>
    </cfRule>
  </conditionalFormatting>
  <conditionalFormatting sqref="B12:F12">
    <cfRule type="expression" dxfId="42" priority="8">
      <formula>$J$11=FALSE</formula>
    </cfRule>
  </conditionalFormatting>
  <conditionalFormatting sqref="B28:F33">
    <cfRule type="expression" dxfId="41" priority="9">
      <formula>NOT($J$27)</formula>
    </cfRule>
  </conditionalFormatting>
  <conditionalFormatting sqref="C12">
    <cfRule type="expression" dxfId="40" priority="1">
      <formula>AND(NOT($J$11), NOT(ISBLANK($C12)))</formula>
    </cfRule>
  </conditionalFormatting>
  <conditionalFormatting sqref="C6:F12 C15:F24 C27:F33">
    <cfRule type="expression" dxfId="39" priority="7">
      <formula>NOT(ISBLANK($C6))</formula>
    </cfRule>
  </conditionalFormatting>
  <conditionalFormatting sqref="C10:F11 C15 C17:F23">
    <cfRule type="expression" dxfId="38" priority="2">
      <formula>AND(NOT($J$9), NOT(ISBLANK($C10)))</formula>
    </cfRule>
  </conditionalFormatting>
  <conditionalFormatting sqref="C28:F33">
    <cfRule type="expression" dxfId="37" priority="3">
      <formula>AND(NOT($J$27), NOT(ISBLANK($C28)))</formula>
    </cfRule>
  </conditionalFormatting>
  <conditionalFormatting sqref="D80:E84">
    <cfRule type="expression" dxfId="36" priority="4">
      <formula>NOT(ISBLANK(D80))</formula>
    </cfRule>
  </conditionalFormatting>
  <dataValidations count="22">
    <dataValidation type="list" allowBlank="1" showInputMessage="1" showErrorMessage="1" sqref="C27:F27" xr:uid="{5E1BC130-FA1C-4564-90F1-DAC5FF6D35C6}">
      <formula1>JaNein</formula1>
    </dataValidation>
    <dataValidation type="list" allowBlank="1" showInputMessage="1" showErrorMessage="1" sqref="C33:F33" xr:uid="{1AF59323-0B80-4D98-B3A8-467CE8B0CC4B}">
      <formula1>Regelung_Tageslicht</formula1>
    </dataValidation>
    <dataValidation type="list" allowBlank="1" showInputMessage="1" showErrorMessage="1" sqref="C28:F28" xr:uid="{C47F5078-11C7-40F6-95DE-746275FCFFF5}">
      <formula1>Glasanteil</formula1>
    </dataValidation>
    <dataValidation type="list" allowBlank="1" showInputMessage="1" showErrorMessage="1" sqref="C30:F30" xr:uid="{31FD6F1C-CAF9-4098-A5FE-9563843E52E5}">
      <formula1>Umgebung</formula1>
    </dataValidation>
    <dataValidation type="list" allowBlank="1" showInputMessage="1" showErrorMessage="1" sqref="C29:F29" xr:uid="{5CCC19CC-21CF-4788-8E7B-372481233E14}">
      <formula1>Raumhelligkeit</formula1>
    </dataValidation>
    <dataValidation type="list" allowBlank="1" showInputMessage="1" showErrorMessage="1" sqref="C32:F32" xr:uid="{B8EA7185-BBE8-4FB5-B5D4-456037230A4F}">
      <formula1>IF($I$31&lt;6,Sonnenschutz_Regelung_Mit,Sonnenschutz_Regelung_Ohne)</formula1>
    </dataValidation>
    <dataValidation type="list" allowBlank="1" showInputMessage="1" showErrorMessage="1" sqref="C31:F31" xr:uid="{E64AAFB4-46A2-4448-B470-0EDBEFD1F7DF}">
      <formula1>Sonnenschutz_Art</formula1>
    </dataValidation>
    <dataValidation type="decimal" allowBlank="1" showInputMessage="1" showErrorMessage="1" sqref="C22:F22" xr:uid="{0B2E5506-7828-49EA-8C3E-603DDAA65709}">
      <formula1>0</formula1>
      <formula2>9999</formula2>
    </dataValidation>
    <dataValidation type="decimal" allowBlank="1" showInputMessage="1" showErrorMessage="1" sqref="C21:F21" xr:uid="{5BB10282-BEA5-47B7-A4F6-946C87EED499}">
      <formula1>0</formula1>
      <formula2>365</formula2>
    </dataValidation>
    <dataValidation type="decimal" allowBlank="1" showInputMessage="1" showErrorMessage="1" sqref="C20:F20" xr:uid="{A4C6B177-1584-4F08-AF6F-1C058332D2B1}">
      <formula1>0</formula1>
      <formula2>13</formula2>
    </dataValidation>
    <dataValidation type="decimal" allowBlank="1" showInputMessage="1" showErrorMessage="1" sqref="C19:F19" xr:uid="{FBD65FFA-C935-48BE-959E-DC043AC14DCC}">
      <formula1>0</formula1>
      <formula2>11</formula2>
    </dataValidation>
    <dataValidation type="list" allowBlank="1" showInputMessage="1" showErrorMessage="1" sqref="C18:F18" xr:uid="{3AB96E30-B6C9-4BE4-A936-392604A21C42}">
      <formula1>"0.05,0.75"</formula1>
    </dataValidation>
    <dataValidation type="decimal" allowBlank="1" showInputMessage="1" showErrorMessage="1" sqref="C17:F17" xr:uid="{64C46F8E-D48C-4613-84B4-0C4466045EAA}">
      <formula1>0</formula1>
      <formula2>30</formula2>
    </dataValidation>
    <dataValidation type="decimal" allowBlank="1" showInputMessage="1" showErrorMessage="1" sqref="C15:F15" xr:uid="{8806F979-06FE-41CA-8489-1E1BEDDC3EEF}">
      <formula1>0</formula1>
      <formula2>999</formula2>
    </dataValidation>
    <dataValidation type="list" allowBlank="1" showInputMessage="1" showErrorMessage="1" sqref="C9:F9" xr:uid="{423578BE-784D-4E92-8277-0E4F33825B71}">
      <formula1>RoomTypes</formula1>
    </dataValidation>
    <dataValidation type="list" allowBlank="1" showInputMessage="1" showErrorMessage="1" sqref="C24:F24" xr:uid="{171DFEE4-FCAC-42E7-8DE8-1714D8D4F353}">
      <formula1>k_Pr</formula1>
    </dataValidation>
    <dataValidation type="decimal" allowBlank="1" showInputMessage="1" showErrorMessage="1" sqref="C16:F16 C8:F8" xr:uid="{9B701588-28FA-410C-A8EE-4AB0BF999C6C}">
      <formula1>0</formula1>
      <formula2>1000000</formula2>
    </dataValidation>
    <dataValidation type="textLength" allowBlank="1" showInputMessage="1" showErrorMessage="1" sqref="C6:F7" xr:uid="{E344CAA1-FA98-4CA6-8543-10A13C1EE6B3}">
      <formula1>0</formula1>
      <formula2>250</formula2>
    </dataValidation>
    <dataValidation type="list" allowBlank="1" showInputMessage="1" showErrorMessage="1" sqref="B80:B84" xr:uid="{328E5F75-9DC1-4A87-BA7E-5587A95F0E77}">
      <formula1>LeuchtenListe</formula1>
    </dataValidation>
    <dataValidation type="decimal" operator="greaterThanOrEqual" allowBlank="1" showInputMessage="1" showErrorMessage="1" sqref="E80:E84" xr:uid="{ACD5ADF8-4801-4310-9523-B86AADA5C2E1}">
      <formula1>0</formula1>
    </dataValidation>
    <dataValidation type="whole" allowBlank="1" showInputMessage="1" showErrorMessage="1" sqref="D80:D84" xr:uid="{B226CA88-3367-4605-B29D-45DFAC43ACD9}">
      <formula1>0</formula1>
      <formula2>1000000</formula2>
    </dataValidation>
    <dataValidation type="list" allowBlank="1" showInputMessage="1" showErrorMessage="1" sqref="C32:F32" xr:uid="{873566C6-B781-43C0-937B-E8940748C347}">
      <formula1>IF($I$31&lt;=5, Sonnenschutz_Regelung_Mit, Sonnenschutz_Regelung_Ohne)</formula1>
    </dataValidation>
  </dataValidations>
  <pageMargins left="0.7" right="0.7" top="0.75" bottom="0.75" header="0.3" footer="0.3"/>
  <legacyDrawing r:id="rId1"/>
  <extLst>
    <ext xmlns:x14="http://schemas.microsoft.com/office/spreadsheetml/2009/9/main" uri="{CCE6A557-97BC-4b89-ADB6-D9C93CAAB3DF}">
      <x14:dataValidations xmlns:xm="http://schemas.microsoft.com/office/excel/2006/main" count="5">
        <x14:dataValidation type="list" allowBlank="1" showInputMessage="1" showErrorMessage="1" xr:uid="{8CE5614A-2FF9-475D-A1EE-3AB3AB463285}">
          <x14:formula1>
            <xm:f>Dropdowns!$A$209:$A$215</xm:f>
          </x14:formula1>
          <xm:sqref>C12:F12</xm:sqref>
        </x14:dataValidation>
        <x14:dataValidation type="list" allowBlank="1" showInputMessage="1" showErrorMessage="1" xr:uid="{CA1688C6-2AE7-41C9-A97B-553310CF9C1F}">
          <x14:formula1>
            <xm:f>Dropdowns!$A$60:$A$62</xm:f>
          </x14:formula1>
          <xm:sqref>C27:F33 C23:F24</xm:sqref>
        </x14:dataValidation>
        <x14:dataValidation type="list" allowBlank="1" showInputMessage="1" showErrorMessage="1" xr:uid="{C2E2422F-883A-43A3-8EEE-014317BE035B}">
          <x14:formula1>
            <xm:f>Dropdowns!$A$92:$A$93</xm:f>
          </x14:formula1>
          <xm:sqref>C11:F11</xm:sqref>
        </x14:dataValidation>
        <x14:dataValidation type="list" allowBlank="1" showInputMessage="1" showErrorMessage="1" xr:uid="{26223D8D-A96F-4911-B373-3A7D2C453B35}">
          <x14:formula1>
            <xm:f>Dropdowns!$A$42:$A$47</xm:f>
          </x14:formula1>
          <xm:sqref>C31:F31</xm:sqref>
        </x14:dataValidation>
        <x14:dataValidation type="list" allowBlank="1" showInputMessage="1" showErrorMessage="1" xr:uid="{65DC8E8C-8448-409C-A6D3-EB9E4E7CA891}">
          <x14:formula1>
            <xm:f>Dropdowns!$A$28:$A$38</xm:f>
          </x14:formula1>
          <xm:sqref>C28:F28</xm:sqref>
        </x14:dataValidation>
      </x14:dataValidation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993BC6-E1FE-4CAB-890E-4FA91B6E6D35}">
  <dimension ref="A1:X105"/>
  <sheetViews>
    <sheetView workbookViewId="0">
      <selection activeCell="C6" sqref="C6:F6"/>
    </sheetView>
  </sheetViews>
  <sheetFormatPr baseColWidth="10" defaultColWidth="0" defaultRowHeight="0" customHeight="1" zeroHeight="1"/>
  <cols>
    <col min="1" max="1" width="3.33203125" style="356" customWidth="1"/>
    <col min="2" max="2" width="30.77734375" style="90" customWidth="1"/>
    <col min="3" max="6" width="10.77734375" style="97" customWidth="1"/>
    <col min="7" max="7" width="10.77734375" style="97" hidden="1" customWidth="1"/>
    <col min="8" max="8" width="3.33203125" style="97" customWidth="1"/>
    <col min="9" max="10" width="5.6640625" style="81" hidden="1" customWidth="1"/>
    <col min="11" max="11" width="5.6640625" style="96" hidden="1" customWidth="1"/>
    <col min="12" max="16" width="10.77734375" style="96" hidden="1" customWidth="1"/>
    <col min="17" max="17" width="2.77734375" style="96" hidden="1" customWidth="1"/>
    <col min="18" max="24" width="5.6640625" style="96" hidden="1" customWidth="1"/>
    <col min="25" max="16384" width="11.5546875" style="97" hidden="1"/>
  </cols>
  <sheetData>
    <row r="1" spans="1:24" s="90" customFormat="1" ht="16.5" customHeight="1">
      <c r="A1" s="350"/>
      <c r="B1" s="86"/>
      <c r="C1" s="86"/>
      <c r="D1" s="86"/>
      <c r="E1" s="86"/>
      <c r="F1" s="86"/>
      <c r="G1" s="95"/>
      <c r="H1" s="86"/>
      <c r="I1" s="88" t="s">
        <v>5296</v>
      </c>
      <c r="J1" s="88" t="s">
        <v>5293</v>
      </c>
      <c r="K1" s="89" t="s">
        <v>159</v>
      </c>
      <c r="L1" s="403" t="s">
        <v>5294</v>
      </c>
      <c r="M1" s="89"/>
      <c r="N1" s="89"/>
      <c r="O1" s="89"/>
      <c r="P1" s="89"/>
      <c r="Q1" s="89"/>
      <c r="R1" s="89"/>
      <c r="S1" s="89"/>
      <c r="T1" s="89"/>
      <c r="U1" s="89"/>
      <c r="V1" s="89"/>
      <c r="W1" s="89"/>
      <c r="X1" s="89"/>
    </row>
    <row r="2" spans="1:24" s="90" customFormat="1" ht="24.95" customHeight="1">
      <c r="A2" s="350"/>
      <c r="B2" s="86"/>
      <c r="C2" s="86"/>
      <c r="D2" s="86"/>
      <c r="E2" s="86"/>
      <c r="F2" s="86"/>
      <c r="G2" s="95"/>
      <c r="H2" s="86"/>
      <c r="I2" s="88"/>
      <c r="J2" s="88"/>
      <c r="K2" s="89">
        <f>A!$J$2</f>
        <v>1</v>
      </c>
      <c r="L2" s="403"/>
      <c r="M2" s="89"/>
      <c r="N2" s="89"/>
      <c r="O2" s="89"/>
      <c r="P2" s="89"/>
      <c r="Q2" s="89"/>
      <c r="R2" s="89"/>
      <c r="S2" s="89"/>
      <c r="T2" s="89"/>
      <c r="U2" s="89"/>
      <c r="V2" s="89"/>
      <c r="W2" s="89"/>
      <c r="X2" s="89"/>
    </row>
    <row r="3" spans="1:24" s="90" customFormat="1" ht="24.95" customHeight="1" thickBot="1">
      <c r="A3" s="350"/>
      <c r="B3" s="374" t="str" cm="1">
        <f t="array" ref="B3">INDEX(Textes!$B:$D, K3, $K$2)&amp;": "&amp;C6</f>
        <v xml:space="preserve">Raumdatenblatt: </v>
      </c>
      <c r="C3" s="358"/>
      <c r="D3" s="358"/>
      <c r="E3" s="358"/>
      <c r="F3" s="358"/>
      <c r="G3" s="95"/>
      <c r="H3" s="86"/>
      <c r="I3" s="82"/>
      <c r="J3" s="82"/>
      <c r="K3" s="91">
        <v>70</v>
      </c>
      <c r="L3" s="404"/>
      <c r="M3" s="92"/>
      <c r="N3" s="92"/>
      <c r="O3" s="92"/>
      <c r="P3" s="92"/>
      <c r="Q3" s="92"/>
      <c r="R3" s="92"/>
      <c r="S3" s="92"/>
      <c r="T3" s="92"/>
      <c r="U3" s="92"/>
      <c r="V3" s="92"/>
      <c r="W3" s="92"/>
      <c r="X3" s="92"/>
    </row>
    <row r="4" spans="1:24" s="90" customFormat="1" ht="24.95" customHeight="1">
      <c r="A4" s="350"/>
      <c r="B4" s="522" t="str" cm="1">
        <f t="array" ref="B4">IF(J9, INDEX(Textes!$B:$D, K4, $K$2), "")</f>
        <v/>
      </c>
      <c r="C4" s="522"/>
      <c r="D4" s="522"/>
      <c r="E4" s="522"/>
      <c r="F4" s="522"/>
      <c r="G4" s="95"/>
      <c r="H4" s="86"/>
      <c r="I4" s="93"/>
      <c r="J4" s="93"/>
      <c r="K4" s="91">
        <v>132</v>
      </c>
      <c r="L4" s="404"/>
      <c r="M4" s="92"/>
      <c r="N4" s="92"/>
      <c r="O4" s="92"/>
      <c r="P4" s="96"/>
      <c r="Q4" s="91"/>
      <c r="R4" s="91"/>
      <c r="S4" s="91"/>
      <c r="T4" s="91"/>
      <c r="U4" s="91"/>
      <c r="V4" s="91"/>
      <c r="W4" s="91"/>
      <c r="X4" s="91"/>
    </row>
    <row r="5" spans="1:24" s="90" customFormat="1" ht="21.2" customHeight="1">
      <c r="A5" s="350"/>
      <c r="B5" s="94" t="str" cm="1">
        <f t="array" ref="B5">INDEX(Textes!$B:$D, K5, $K$2)</f>
        <v>Raum oder Raumgruppe</v>
      </c>
      <c r="C5" s="86"/>
      <c r="D5" s="86"/>
      <c r="E5" s="86"/>
      <c r="F5" s="86"/>
      <c r="G5" s="95"/>
      <c r="H5" s="86"/>
      <c r="I5" s="82"/>
      <c r="J5" s="82"/>
      <c r="K5" s="91">
        <v>71</v>
      </c>
      <c r="L5" s="405"/>
      <c r="M5" s="91"/>
      <c r="N5" s="91"/>
      <c r="O5" s="91"/>
      <c r="P5" s="96"/>
      <c r="Q5" s="91"/>
      <c r="R5" s="91"/>
      <c r="S5" s="91"/>
      <c r="T5" s="91"/>
      <c r="U5" s="91"/>
      <c r="V5" s="91"/>
      <c r="W5" s="91"/>
      <c r="X5" s="91"/>
    </row>
    <row r="6" spans="1:24" ht="15" customHeight="1">
      <c r="A6" s="351"/>
      <c r="B6" s="80" t="str" cm="1">
        <f t="array" ref="B6">INDEX(Textes!$B:$D, K6, $K$2)</f>
        <v>Name</v>
      </c>
      <c r="C6" s="523"/>
      <c r="D6" s="523"/>
      <c r="E6" s="523"/>
      <c r="F6" s="524"/>
      <c r="G6" s="95"/>
      <c r="H6" s="95"/>
      <c r="K6" s="96">
        <v>72</v>
      </c>
      <c r="L6" s="406"/>
      <c r="Q6" s="91"/>
      <c r="R6" s="91"/>
      <c r="S6" s="91"/>
      <c r="T6" s="91"/>
      <c r="U6" s="91"/>
      <c r="V6" s="91"/>
      <c r="W6" s="91"/>
      <c r="X6" s="91"/>
    </row>
    <row r="7" spans="1:24" ht="15" customHeight="1">
      <c r="A7" s="351"/>
      <c r="B7" s="80" t="str" cm="1">
        <f t="array" ref="B7">INDEX(Textes!$B:$D, K7, $K$2)</f>
        <v>Beschreibung</v>
      </c>
      <c r="C7" s="525"/>
      <c r="D7" s="525"/>
      <c r="E7" s="525"/>
      <c r="F7" s="526"/>
      <c r="G7" s="95"/>
      <c r="H7" s="95"/>
      <c r="K7" s="96">
        <v>73</v>
      </c>
      <c r="L7" s="407"/>
      <c r="M7" s="99"/>
      <c r="N7" s="99"/>
      <c r="O7" s="99"/>
      <c r="Q7" s="91"/>
      <c r="R7" s="91"/>
      <c r="S7" s="91"/>
      <c r="T7" s="91"/>
      <c r="U7" s="91"/>
      <c r="V7" s="91"/>
      <c r="W7" s="91"/>
      <c r="X7" s="91"/>
    </row>
    <row r="8" spans="1:24" ht="15" customHeight="1">
      <c r="A8" s="351"/>
      <c r="B8" s="80" t="str" cm="1">
        <f t="array" ref="B8">INDEX(Textes!$B:$D, K8, $K$2)</f>
        <v>Nettofläche m2</v>
      </c>
      <c r="C8" s="527"/>
      <c r="D8" s="527"/>
      <c r="E8" s="527"/>
      <c r="F8" s="528"/>
      <c r="G8" s="95"/>
      <c r="H8" s="95"/>
      <c r="K8" s="96">
        <v>74</v>
      </c>
      <c r="L8" s="407"/>
      <c r="M8" s="99"/>
      <c r="N8" s="99"/>
      <c r="O8" s="99"/>
      <c r="Q8" s="91"/>
      <c r="R8" s="91"/>
      <c r="S8" s="91"/>
      <c r="T8" s="91"/>
      <c r="U8" s="91"/>
      <c r="V8" s="91"/>
      <c r="W8" s="91"/>
      <c r="X8" s="91"/>
    </row>
    <row r="9" spans="1:24" ht="15" customHeight="1">
      <c r="A9" s="351"/>
      <c r="B9" s="80" t="str" cm="1">
        <f t="array" ref="B9">INDEX(Textes!$B:$D, K9, $K$2)</f>
        <v>Raumnutzung</v>
      </c>
      <c r="C9" s="518"/>
      <c r="D9" s="518"/>
      <c r="E9" s="518"/>
      <c r="F9" s="519"/>
      <c r="G9" s="95"/>
      <c r="H9" s="95"/>
      <c r="I9" s="370">
        <f>IF(ISBLANK(C9), 1, MATCH(C9, Dropdowns!A97:$A$150, 0))</f>
        <v>1</v>
      </c>
      <c r="J9" s="376" t="b">
        <f>(C9=Dropdowns!A150)</f>
        <v>0</v>
      </c>
      <c r="K9" s="96">
        <v>75</v>
      </c>
      <c r="L9" s="408" t="s">
        <v>5291</v>
      </c>
      <c r="M9" s="99"/>
      <c r="N9" s="99"/>
      <c r="O9" s="99"/>
      <c r="Q9" s="91"/>
      <c r="R9" s="91"/>
      <c r="S9" s="91"/>
      <c r="T9" s="91"/>
      <c r="U9" s="91"/>
      <c r="V9" s="91"/>
      <c r="W9" s="91"/>
      <c r="X9" s="91"/>
    </row>
    <row r="10" spans="1:24" ht="30" customHeight="1">
      <c r="A10" s="351"/>
      <c r="B10" s="347" t="str" cm="1">
        <f t="array" ref="B10">INDEX(Textes!$B:$D, K10, $K$2)</f>
        <v>Begründung der Spezialnutzung</v>
      </c>
      <c r="C10" s="529"/>
      <c r="D10" s="529"/>
      <c r="E10" s="529"/>
      <c r="F10" s="530"/>
      <c r="G10" s="95"/>
      <c r="H10" s="95"/>
      <c r="I10" s="82"/>
      <c r="J10" s="376"/>
      <c r="K10" s="91">
        <v>105</v>
      </c>
      <c r="L10" s="407"/>
      <c r="M10" s="99"/>
      <c r="N10" s="99"/>
      <c r="O10" s="99"/>
      <c r="Q10" s="91"/>
      <c r="R10" s="91"/>
      <c r="S10" s="91"/>
      <c r="T10" s="91"/>
      <c r="U10" s="91"/>
      <c r="V10" s="91"/>
      <c r="W10" s="91"/>
      <c r="X10" s="91"/>
    </row>
    <row r="11" spans="1:24" ht="15" customHeight="1">
      <c r="A11" s="351"/>
      <c r="B11" s="80" t="str" cm="1">
        <f t="array" ref="B11">INDEX(Textes!$B:$D, K11, $K$2)</f>
        <v>Sehbedingung</v>
      </c>
      <c r="C11" s="518"/>
      <c r="D11" s="518"/>
      <c r="E11" s="518"/>
      <c r="F11" s="519"/>
      <c r="G11" s="95"/>
      <c r="H11" s="95"/>
      <c r="I11" s="370" t="str">
        <f>IF(ISBLANK(C11), "-", MATCH(C11, Dropdowns!$A$92:$A$93, 0))</f>
        <v>-</v>
      </c>
      <c r="J11" s="376" t="b">
        <f>(I11=2)</f>
        <v>0</v>
      </c>
      <c r="K11" s="96">
        <v>76</v>
      </c>
      <c r="L11" s="408" t="s">
        <v>5292</v>
      </c>
      <c r="M11" s="99"/>
      <c r="N11" s="99"/>
      <c r="O11" s="99"/>
      <c r="Q11" s="91"/>
      <c r="R11" s="91"/>
      <c r="S11" s="91"/>
      <c r="T11" s="91"/>
      <c r="U11" s="91"/>
      <c r="V11" s="91"/>
      <c r="W11" s="91"/>
      <c r="X11" s="91"/>
    </row>
    <row r="12" spans="1:24" s="346" customFormat="1" ht="30" customHeight="1">
      <c r="A12" s="352"/>
      <c r="B12" s="347" t="str" cm="1">
        <f t="array" ref="B12">INDEX(Textes!$B:$D, K12, $K$2)</f>
        <v>Begründung für die besonderen Anforderungen</v>
      </c>
      <c r="C12" s="531"/>
      <c r="D12" s="531"/>
      <c r="E12" s="531"/>
      <c r="F12" s="532"/>
      <c r="G12" s="95"/>
      <c r="H12" s="343"/>
      <c r="I12" s="81"/>
      <c r="J12" s="81"/>
      <c r="K12" s="344">
        <v>117</v>
      </c>
      <c r="L12" s="409"/>
      <c r="M12" s="345"/>
      <c r="N12" s="345"/>
      <c r="O12" s="345"/>
      <c r="P12" s="96"/>
      <c r="Q12" s="91"/>
      <c r="R12" s="91"/>
      <c r="S12" s="91"/>
      <c r="T12" s="91"/>
      <c r="U12" s="91"/>
      <c r="V12" s="91"/>
      <c r="W12" s="91"/>
      <c r="X12" s="91"/>
    </row>
    <row r="13" spans="1:24" ht="16.5">
      <c r="A13" s="351"/>
      <c r="B13" s="86"/>
      <c r="C13" s="100"/>
      <c r="D13" s="95"/>
      <c r="E13" s="95"/>
      <c r="F13" s="95"/>
      <c r="G13" s="95"/>
      <c r="H13" s="95"/>
      <c r="L13" s="406"/>
      <c r="Q13" s="91"/>
      <c r="R13" s="91"/>
      <c r="S13" s="91"/>
      <c r="T13" s="91"/>
      <c r="U13" s="91"/>
      <c r="V13" s="91"/>
      <c r="W13" s="91"/>
      <c r="X13" s="91"/>
    </row>
    <row r="14" spans="1:24" s="90" customFormat="1" ht="21.2" customHeight="1">
      <c r="A14" s="353"/>
      <c r="B14" s="94" t="str" cm="1">
        <f t="array" ref="B14">INDEX(Textes!$B:$D, K14, $K$2)</f>
        <v>Nutzung</v>
      </c>
      <c r="C14" s="86"/>
      <c r="D14" s="86"/>
      <c r="E14" s="86"/>
      <c r="F14" s="86"/>
      <c r="G14" s="95"/>
      <c r="H14" s="86"/>
      <c r="I14" s="82"/>
      <c r="J14" s="82"/>
      <c r="K14" s="91">
        <v>77</v>
      </c>
      <c r="L14" s="405"/>
      <c r="M14" s="91"/>
      <c r="N14" s="91"/>
      <c r="O14" s="91"/>
      <c r="P14" s="96"/>
      <c r="Q14" s="91"/>
      <c r="R14" s="91"/>
      <c r="S14" s="91"/>
      <c r="T14" s="91"/>
      <c r="U14" s="91"/>
      <c r="V14" s="91"/>
      <c r="W14" s="91"/>
      <c r="X14" s="91"/>
    </row>
    <row r="15" spans="1:24" ht="15" customHeight="1">
      <c r="A15" s="351"/>
      <c r="B15" s="80" t="str" cm="1">
        <f t="array" ref="B15">INDEX(Textes!$B:$D, K15, $K$2)</f>
        <v>Raumlänge (m)</v>
      </c>
      <c r="C15" s="535"/>
      <c r="D15" s="535"/>
      <c r="E15" s="535"/>
      <c r="F15" s="536"/>
      <c r="G15" s="95"/>
      <c r="H15" s="95"/>
      <c r="K15" s="96">
        <v>108</v>
      </c>
      <c r="L15" s="407"/>
      <c r="M15" s="99"/>
      <c r="N15" s="99"/>
      <c r="O15" s="99"/>
      <c r="Q15" s="91"/>
      <c r="R15" s="91"/>
      <c r="S15" s="91"/>
      <c r="T15" s="91"/>
      <c r="U15" s="91"/>
      <c r="V15" s="91"/>
      <c r="W15" s="91"/>
      <c r="X15" s="91"/>
    </row>
    <row r="16" spans="1:24" ht="15" customHeight="1">
      <c r="A16" s="351"/>
      <c r="B16" s="80" t="str" cm="1">
        <f t="array" ref="B16">INDEX(Textes!$B:$D, K16, $K$2)</f>
        <v>Raumtiefe (m)</v>
      </c>
      <c r="C16" s="533">
        <f>IFERROR(C8/C15, 0)</f>
        <v>0</v>
      </c>
      <c r="D16" s="533"/>
      <c r="E16" s="533"/>
      <c r="F16" s="534"/>
      <c r="G16" s="95"/>
      <c r="H16" s="95"/>
      <c r="K16" s="96">
        <v>109</v>
      </c>
      <c r="L16" s="407"/>
      <c r="M16" s="99"/>
      <c r="N16" s="99"/>
      <c r="O16" s="99"/>
      <c r="Q16" s="91"/>
      <c r="R16" s="91"/>
      <c r="S16" s="91"/>
      <c r="T16" s="91"/>
      <c r="U16" s="91"/>
      <c r="V16" s="91"/>
      <c r="W16" s="91"/>
      <c r="X16" s="91"/>
    </row>
    <row r="17" spans="1:24" ht="15" customHeight="1">
      <c r="A17" s="351"/>
      <c r="B17" s="80" t="str" cm="1">
        <f t="array" ref="B17">INDEX(Textes!$B:$D, K17, $K$2)</f>
        <v>Raumhöhe (m)</v>
      </c>
      <c r="C17" s="535"/>
      <c r="D17" s="535"/>
      <c r="E17" s="535"/>
      <c r="F17" s="536"/>
      <c r="G17" s="95"/>
      <c r="H17" s="95"/>
      <c r="K17" s="96">
        <v>110</v>
      </c>
      <c r="L17" s="407"/>
      <c r="M17" s="99"/>
      <c r="N17" s="99"/>
      <c r="O17" s="99"/>
      <c r="Q17" s="91"/>
      <c r="R17" s="91"/>
      <c r="S17" s="91"/>
      <c r="T17" s="91"/>
      <c r="U17" s="91"/>
      <c r="V17" s="91"/>
      <c r="W17" s="91"/>
      <c r="X17" s="91"/>
    </row>
    <row r="18" spans="1:24" ht="15" customHeight="1">
      <c r="A18" s="351"/>
      <c r="B18" s="80" t="str" cm="1">
        <f t="array" ref="B18">INDEX(Textes!$B:$D, K18, $K$2)</f>
        <v>Bewertungsebene (m)</v>
      </c>
      <c r="C18" s="537"/>
      <c r="D18" s="537"/>
      <c r="E18" s="537"/>
      <c r="F18" s="538"/>
      <c r="G18" s="95"/>
      <c r="H18" s="95"/>
      <c r="K18" s="96">
        <v>111</v>
      </c>
      <c r="L18" s="407"/>
      <c r="M18" s="99"/>
      <c r="N18" s="99"/>
      <c r="O18" s="99"/>
      <c r="Q18" s="91"/>
      <c r="R18" s="91"/>
      <c r="S18" s="91"/>
      <c r="T18" s="91"/>
      <c r="U18" s="91"/>
      <c r="V18" s="91"/>
      <c r="W18" s="91"/>
      <c r="X18" s="91"/>
    </row>
    <row r="19" spans="1:24" ht="15" customHeight="1">
      <c r="A19" s="351"/>
      <c r="B19" s="80" t="str" cm="1">
        <f t="array" ref="B19">INDEX(Textes!$B:$D, K19, $K$2)</f>
        <v>Betriebsstunden am Tag (h/d)</v>
      </c>
      <c r="C19" s="523"/>
      <c r="D19" s="523"/>
      <c r="E19" s="523"/>
      <c r="F19" s="524"/>
      <c r="G19" s="95"/>
      <c r="H19" s="95"/>
      <c r="K19" s="96">
        <v>112</v>
      </c>
      <c r="L19" s="407"/>
      <c r="M19" s="99"/>
      <c r="N19" s="99"/>
      <c r="O19" s="99"/>
      <c r="Q19" s="91"/>
      <c r="R19" s="91"/>
      <c r="S19" s="91"/>
      <c r="T19" s="91"/>
      <c r="U19" s="91"/>
      <c r="V19" s="91"/>
      <c r="W19" s="91"/>
      <c r="X19" s="91"/>
    </row>
    <row r="20" spans="1:24" ht="15" customHeight="1">
      <c r="A20" s="351"/>
      <c r="B20" s="80" t="str" cm="1">
        <f t="array" ref="B20">INDEX(Textes!$B:$D, K20, $K$2)</f>
        <v>Betriebsstunden nachts (h/d)</v>
      </c>
      <c r="C20" s="523"/>
      <c r="D20" s="523"/>
      <c r="E20" s="523"/>
      <c r="F20" s="524"/>
      <c r="G20" s="95"/>
      <c r="H20" s="95"/>
      <c r="K20" s="96">
        <v>113</v>
      </c>
      <c r="L20" s="407"/>
      <c r="M20" s="99"/>
      <c r="N20" s="99"/>
      <c r="O20" s="99"/>
      <c r="Q20" s="91"/>
      <c r="R20" s="91"/>
      <c r="S20" s="91"/>
      <c r="T20" s="91"/>
      <c r="U20" s="91"/>
      <c r="V20" s="91"/>
      <c r="W20" s="91"/>
      <c r="X20" s="91"/>
    </row>
    <row r="21" spans="1:24" ht="15" customHeight="1">
      <c r="A21" s="351"/>
      <c r="B21" s="80" t="str" cm="1">
        <f t="array" ref="B21">INDEX(Textes!$B:$D, K21, $K$2)</f>
        <v>Tage pro Jahr (d/a)</v>
      </c>
      <c r="C21" s="523"/>
      <c r="D21" s="523"/>
      <c r="E21" s="523"/>
      <c r="F21" s="524"/>
      <c r="G21" s="95"/>
      <c r="H21" s="95"/>
      <c r="K21" s="96">
        <v>114</v>
      </c>
      <c r="L21" s="407"/>
      <c r="M21" s="99"/>
      <c r="N21" s="99"/>
      <c r="O21" s="99"/>
      <c r="Q21" s="91"/>
      <c r="R21" s="91"/>
      <c r="S21" s="91"/>
      <c r="T21" s="91"/>
      <c r="U21" s="91"/>
      <c r="V21" s="91"/>
      <c r="W21" s="91"/>
      <c r="X21" s="91"/>
    </row>
    <row r="22" spans="1:24" ht="15" customHeight="1">
      <c r="A22" s="351"/>
      <c r="B22" s="80" t="str" cm="1">
        <f t="array" ref="B22">INDEX(Textes!$B:$D, K22, $K$2)</f>
        <v>Beleuchtungsstärke (lx)</v>
      </c>
      <c r="C22" s="523"/>
      <c r="D22" s="523"/>
      <c r="E22" s="523"/>
      <c r="F22" s="524"/>
      <c r="G22" s="95"/>
      <c r="H22" s="95"/>
      <c r="K22" s="96">
        <v>116</v>
      </c>
      <c r="L22" s="407"/>
      <c r="M22" s="99"/>
      <c r="N22" s="99"/>
      <c r="O22" s="99"/>
      <c r="Q22" s="91"/>
      <c r="R22" s="91"/>
      <c r="S22" s="91"/>
      <c r="T22" s="91"/>
      <c r="U22" s="91"/>
      <c r="V22" s="91"/>
      <c r="W22" s="91"/>
      <c r="X22" s="91"/>
    </row>
    <row r="23" spans="1:24" ht="15" customHeight="1">
      <c r="A23" s="351"/>
      <c r="B23" s="80" t="str" cm="1">
        <f t="array" ref="B23">INDEX(Textes!$B:$D, K23, $K$2)</f>
        <v>Art der Nutzung</v>
      </c>
      <c r="C23" s="518"/>
      <c r="D23" s="518"/>
      <c r="E23" s="518"/>
      <c r="F23" s="519"/>
      <c r="G23" s="95"/>
      <c r="H23" s="95"/>
      <c r="I23" s="370">
        <f>IFERROR(MATCH(C23, Dropdowns!$A$60:$A$62, 0), 1)</f>
        <v>1</v>
      </c>
      <c r="K23" s="96">
        <v>115</v>
      </c>
      <c r="L23" s="407"/>
      <c r="M23" s="99"/>
      <c r="N23" s="99"/>
      <c r="O23" s="99"/>
      <c r="Q23" s="91"/>
      <c r="R23" s="91"/>
      <c r="S23" s="91"/>
      <c r="T23" s="91"/>
      <c r="U23" s="91"/>
      <c r="V23" s="91"/>
      <c r="W23" s="91"/>
      <c r="X23" s="91"/>
    </row>
    <row r="24" spans="1:24" ht="15" customHeight="1">
      <c r="A24" s="351"/>
      <c r="B24" s="367" t="str" cm="1">
        <f t="array" ref="B24">INDEX(Textes!$B:$D, K24, $K$2)</f>
        <v>Regelung Präsenz</v>
      </c>
      <c r="C24" s="518"/>
      <c r="D24" s="518"/>
      <c r="E24" s="518"/>
      <c r="F24" s="519"/>
      <c r="G24" s="95"/>
      <c r="I24" s="370">
        <f>IFERROR(MATCH(C24, IF($B$36=2017, Dropdowns!$A$67:$A$76, Dropdowns!$A$79:$A$87), 0), 1)</f>
        <v>1</v>
      </c>
      <c r="K24" s="96">
        <v>78</v>
      </c>
      <c r="L24" s="406"/>
      <c r="Q24" s="91"/>
      <c r="R24" s="91"/>
      <c r="S24" s="91"/>
      <c r="T24" s="91"/>
      <c r="U24" s="91"/>
      <c r="V24" s="91"/>
      <c r="W24" s="91"/>
      <c r="X24" s="91"/>
    </row>
    <row r="25" spans="1:24" ht="16.5">
      <c r="A25" s="351"/>
      <c r="B25" s="86"/>
      <c r="C25" s="100"/>
      <c r="D25" s="95"/>
      <c r="E25" s="95"/>
      <c r="F25" s="95"/>
      <c r="G25" s="95"/>
      <c r="H25" s="95"/>
      <c r="L25" s="406"/>
      <c r="Q25" s="91"/>
      <c r="R25" s="91"/>
      <c r="S25" s="91"/>
      <c r="T25" s="91"/>
      <c r="U25" s="91"/>
      <c r="V25" s="91"/>
      <c r="W25" s="91"/>
      <c r="X25" s="91"/>
    </row>
    <row r="26" spans="1:24" s="90" customFormat="1" ht="21.2" customHeight="1">
      <c r="A26" s="350"/>
      <c r="B26" s="94" t="str" cm="1">
        <f t="array" ref="B26">INDEX(Textes!$B:$D, K26, $K$2)</f>
        <v>Tageslicht</v>
      </c>
      <c r="C26" s="86"/>
      <c r="D26" s="86"/>
      <c r="E26" s="86"/>
      <c r="F26" s="86"/>
      <c r="G26" s="95"/>
      <c r="H26" s="86"/>
      <c r="I26" s="82"/>
      <c r="J26" s="81"/>
      <c r="K26" s="91">
        <v>79</v>
      </c>
      <c r="L26" s="410"/>
      <c r="M26" s="106"/>
      <c r="N26" s="106"/>
      <c r="O26" s="106"/>
      <c r="P26" s="96"/>
      <c r="Q26" s="91"/>
      <c r="R26" s="91"/>
      <c r="S26" s="91"/>
      <c r="T26" s="91"/>
      <c r="U26" s="91"/>
      <c r="V26" s="91"/>
      <c r="W26" s="91"/>
      <c r="X26" s="91"/>
    </row>
    <row r="27" spans="1:24" ht="15" customHeight="1">
      <c r="A27" s="351"/>
      <c r="B27" s="80" t="str" cm="1">
        <f t="array" ref="B27">INDEX(Textes!$B:$D, K27, $K$2)</f>
        <v>Tageslichtnutzung</v>
      </c>
      <c r="C27" s="518"/>
      <c r="D27" s="518"/>
      <c r="E27" s="518"/>
      <c r="F27" s="519"/>
      <c r="G27" s="95"/>
      <c r="H27" s="95"/>
      <c r="J27" s="376" t="b">
        <f>(C27=Dropdowns!$A$196)</f>
        <v>0</v>
      </c>
      <c r="K27" s="96">
        <v>107</v>
      </c>
      <c r="L27" s="408" t="s">
        <v>5295</v>
      </c>
      <c r="Q27" s="91"/>
      <c r="R27" s="91"/>
      <c r="S27" s="91"/>
      <c r="T27" s="91"/>
      <c r="U27" s="91"/>
      <c r="V27" s="91"/>
      <c r="W27" s="91"/>
      <c r="X27" s="91"/>
    </row>
    <row r="28" spans="1:24" ht="15" customHeight="1">
      <c r="A28" s="351"/>
      <c r="B28" s="80" t="str" cm="1">
        <f t="array" ref="B28">INDEX(Textes!$B:$D, K28, $K$2)</f>
        <v>Glasanteil</v>
      </c>
      <c r="C28" s="520"/>
      <c r="D28" s="520"/>
      <c r="E28" s="520"/>
      <c r="F28" s="521"/>
      <c r="G28" s="95"/>
      <c r="H28" s="95"/>
      <c r="J28" s="377"/>
      <c r="K28" s="96">
        <v>80</v>
      </c>
      <c r="L28" s="406"/>
      <c r="Q28" s="91"/>
      <c r="R28" s="91"/>
      <c r="S28" s="91"/>
      <c r="T28" s="91"/>
      <c r="U28" s="91"/>
      <c r="V28" s="91"/>
      <c r="W28" s="91"/>
      <c r="X28" s="91"/>
    </row>
    <row r="29" spans="1:24" ht="15" customHeight="1">
      <c r="A29" s="351"/>
      <c r="B29" s="80" t="str" cm="1">
        <f t="array" ref="B29">INDEX(Textes!$B:$D, K29, $K$2)</f>
        <v>Raumhelligkeit</v>
      </c>
      <c r="C29" s="518"/>
      <c r="D29" s="518"/>
      <c r="E29" s="518"/>
      <c r="F29" s="519"/>
      <c r="G29" s="95"/>
      <c r="H29" s="95"/>
      <c r="I29" s="370">
        <f>IFERROR(MATCH(C29, Dropdowns!$A$16:$A$18, 0), 1)</f>
        <v>1</v>
      </c>
      <c r="K29" s="91">
        <v>81</v>
      </c>
      <c r="L29" s="411"/>
      <c r="M29" s="107"/>
      <c r="N29" s="107"/>
      <c r="O29" s="107"/>
      <c r="Q29" s="91"/>
      <c r="R29" s="91"/>
      <c r="S29" s="91"/>
      <c r="T29" s="91"/>
      <c r="U29" s="91"/>
      <c r="V29" s="91"/>
      <c r="W29" s="91"/>
      <c r="X29" s="91"/>
    </row>
    <row r="30" spans="1:24" ht="15" customHeight="1">
      <c r="A30" s="351"/>
      <c r="B30" s="80" t="str" cm="1">
        <f t="array" ref="B30">INDEX(Textes!$B:$D, K30, $K$2)</f>
        <v>Verschattung Umgebung</v>
      </c>
      <c r="C30" s="518"/>
      <c r="D30" s="518"/>
      <c r="E30" s="518"/>
      <c r="F30" s="519"/>
      <c r="G30" s="95"/>
      <c r="H30" s="95"/>
      <c r="I30" s="370">
        <f>IFERROR(MATCH(C30, Dropdowns!$A$22:$A$24, 0), 1)</f>
        <v>1</v>
      </c>
      <c r="K30" s="96">
        <v>82</v>
      </c>
      <c r="L30" s="411"/>
      <c r="M30" s="107"/>
      <c r="N30" s="107"/>
      <c r="O30" s="107"/>
      <c r="Q30" s="91"/>
      <c r="R30" s="91"/>
      <c r="S30" s="91"/>
      <c r="T30" s="91"/>
      <c r="U30" s="91"/>
      <c r="V30" s="91"/>
      <c r="W30" s="91"/>
      <c r="X30" s="91"/>
    </row>
    <row r="31" spans="1:24" ht="15" customHeight="1">
      <c r="A31" s="351"/>
      <c r="B31" s="80" t="str" cm="1">
        <f t="array" ref="B31">INDEX(Textes!$B:$D, K31, $K$2)</f>
        <v>Sonnenschutz Art</v>
      </c>
      <c r="C31" s="518"/>
      <c r="D31" s="518"/>
      <c r="E31" s="518"/>
      <c r="F31" s="519"/>
      <c r="G31" s="95"/>
      <c r="H31" s="95"/>
      <c r="I31" s="370">
        <f>IFERROR(MATCH(C31, Dropdowns!$A$42:$A$47, 0), 1)</f>
        <v>1</v>
      </c>
      <c r="K31" s="91">
        <v>83</v>
      </c>
      <c r="L31" s="406"/>
      <c r="Q31" s="91"/>
      <c r="R31" s="91"/>
      <c r="S31" s="91"/>
      <c r="T31" s="91"/>
      <c r="U31" s="91"/>
      <c r="V31" s="91"/>
      <c r="W31" s="91"/>
      <c r="X31" s="91"/>
    </row>
    <row r="32" spans="1:24" ht="15" customHeight="1">
      <c r="A32" s="351"/>
      <c r="B32" s="80" t="str" cm="1">
        <f t="array" ref="B32">INDEX(Textes!$B:$D, K32, $K$2)</f>
        <v>Sonnenschutz Regelung</v>
      </c>
      <c r="C32" s="518"/>
      <c r="D32" s="518"/>
      <c r="E32" s="518"/>
      <c r="F32" s="519"/>
      <c r="G32" s="95"/>
      <c r="H32" s="95"/>
      <c r="I32" s="370">
        <f>IFERROR(MATCH(C32, Dropdowns!$A$51:$A$56, 0), 1)</f>
        <v>1</v>
      </c>
      <c r="K32" s="96">
        <v>84</v>
      </c>
      <c r="L32" s="406"/>
      <c r="Q32" s="91"/>
      <c r="R32" s="91"/>
      <c r="S32" s="91"/>
      <c r="T32" s="91"/>
      <c r="U32" s="91"/>
      <c r="V32" s="91"/>
      <c r="W32" s="91"/>
      <c r="X32" s="91"/>
    </row>
    <row r="33" spans="1:24" ht="15" customHeight="1">
      <c r="A33" s="351"/>
      <c r="B33" s="80" t="str" cm="1">
        <f t="array" ref="B33">INDEX(Textes!$B:$D, K33, $K$2)</f>
        <v>Regelung Tageslicht</v>
      </c>
      <c r="C33" s="518"/>
      <c r="D33" s="518"/>
      <c r="E33" s="518"/>
      <c r="F33" s="519"/>
      <c r="G33" s="95"/>
      <c r="H33" s="95"/>
      <c r="I33" s="370">
        <f>IFERROR(MATCH(C33, Dropdowns!$A$8:$A$12, 0), 1)</f>
        <v>1</v>
      </c>
      <c r="K33" s="91">
        <v>85</v>
      </c>
      <c r="L33" s="406"/>
      <c r="Q33" s="91"/>
      <c r="R33" s="91"/>
      <c r="S33" s="91"/>
      <c r="T33" s="91"/>
      <c r="U33" s="91"/>
      <c r="V33" s="91"/>
      <c r="W33" s="91"/>
      <c r="X33" s="91"/>
    </row>
    <row r="34" spans="1:24" ht="16.5">
      <c r="A34" s="351"/>
      <c r="B34" s="86"/>
      <c r="C34" s="95"/>
      <c r="D34" s="95"/>
      <c r="E34" s="95"/>
      <c r="F34" s="95"/>
      <c r="G34" s="95"/>
      <c r="H34" s="95"/>
      <c r="L34" s="406"/>
      <c r="M34" s="108"/>
      <c r="N34" s="108"/>
      <c r="O34" s="108"/>
      <c r="Q34" s="91"/>
      <c r="R34" s="91"/>
      <c r="S34" s="91"/>
      <c r="T34" s="91"/>
      <c r="U34" s="91"/>
      <c r="V34" s="91"/>
      <c r="W34" s="91"/>
      <c r="X34" s="91"/>
    </row>
    <row r="35" spans="1:24" s="90" customFormat="1" ht="21.2" hidden="1" customHeight="1">
      <c r="A35" s="354"/>
      <c r="B35" s="102"/>
      <c r="C35" s="103"/>
      <c r="D35" s="103"/>
      <c r="E35" s="103"/>
      <c r="F35" s="103"/>
      <c r="G35" s="103"/>
      <c r="H35" s="101"/>
      <c r="I35" s="416"/>
      <c r="J35" s="414"/>
      <c r="K35" s="108"/>
      <c r="L35" s="406"/>
      <c r="M35" s="108"/>
      <c r="N35" s="108"/>
      <c r="O35" s="108"/>
      <c r="P35" s="96"/>
      <c r="Q35" s="91"/>
      <c r="R35" s="91"/>
      <c r="S35" s="91"/>
      <c r="T35" s="91"/>
      <c r="U35" s="91"/>
      <c r="V35" s="91"/>
      <c r="W35" s="91"/>
      <c r="X35" s="91"/>
    </row>
    <row r="36" spans="1:24" s="90" customFormat="1" ht="21.2" hidden="1" customHeight="1">
      <c r="A36" s="354"/>
      <c r="B36" s="174">
        <f>A!$H$5</f>
        <v>2023</v>
      </c>
      <c r="C36" s="103" t="s">
        <v>130</v>
      </c>
      <c r="D36" s="103" t="s">
        <v>131</v>
      </c>
      <c r="E36" s="103" t="s">
        <v>132</v>
      </c>
      <c r="F36" s="103" t="s">
        <v>5297</v>
      </c>
      <c r="G36" s="103" t="s">
        <v>5312</v>
      </c>
      <c r="H36" s="101"/>
      <c r="I36" s="413"/>
      <c r="J36" s="429" t="b">
        <f>A!N10</f>
        <v>0</v>
      </c>
      <c r="K36" s="108"/>
      <c r="L36" s="408" t="s">
        <v>5311</v>
      </c>
      <c r="M36" s="104"/>
      <c r="N36" s="104"/>
      <c r="O36" s="104"/>
      <c r="P36" s="96"/>
      <c r="Q36" s="91"/>
      <c r="R36" s="91"/>
      <c r="S36" s="91"/>
      <c r="T36" s="91"/>
      <c r="U36" s="91"/>
      <c r="V36" s="91"/>
      <c r="W36" s="91"/>
      <c r="X36" s="91"/>
    </row>
    <row r="37" spans="1:24" ht="15" hidden="1" customHeight="1">
      <c r="A37" s="354"/>
      <c r="B37" s="385" t="s">
        <v>179</v>
      </c>
      <c r="C37" s="384" cm="1">
        <f t="array" ref="C37">IF($J$9, $C15, INDEX(DB_SIA, $I$9, $I37))</f>
        <v>3.5</v>
      </c>
      <c r="D37" s="384" cm="1">
        <f t="array" ref="D37">IF($J$9, $C15, INDEX(DB_SIA, $I$9, $I37))</f>
        <v>3.5</v>
      </c>
      <c r="E37" s="384" cm="1">
        <f t="array" ref="E37">IF($J$9, $C15, INDEX(DB_SIA, $I$9, $I37))</f>
        <v>3.5</v>
      </c>
      <c r="F37" s="384" cm="1">
        <f t="array" ref="F37">IF($J$9, $C15, INDEX(DB_SIA, $I$9, $I37))</f>
        <v>3.5</v>
      </c>
      <c r="G37" s="384" cm="1">
        <f t="array" ref="G37">IF($J$9, $C15, INDEX(DB_SIA, $I$9, $I37))</f>
        <v>3.5</v>
      </c>
      <c r="H37" s="101"/>
      <c r="I37" s="421">
        <v>2</v>
      </c>
      <c r="J37" s="414"/>
      <c r="K37" s="108"/>
      <c r="L37" s="406"/>
      <c r="M37" s="389" t="s">
        <v>5302</v>
      </c>
      <c r="Q37" s="91"/>
      <c r="R37" s="91"/>
      <c r="S37" s="91"/>
      <c r="T37" s="91"/>
      <c r="U37" s="91"/>
      <c r="V37" s="91"/>
      <c r="W37" s="91"/>
      <c r="X37" s="91"/>
    </row>
    <row r="38" spans="1:24" ht="15" hidden="1" customHeight="1">
      <c r="A38" s="354"/>
      <c r="B38" s="385" t="s">
        <v>180</v>
      </c>
      <c r="C38" s="384" cm="1">
        <f t="array" ref="C38">IF($J$9, $C16, INDEX(DB_SIA, $I$9, $I38))</f>
        <v>4</v>
      </c>
      <c r="D38" s="384" cm="1">
        <f t="array" ref="D38">IF($J$9, $C16, INDEX(DB_SIA, $I$9, $I38))</f>
        <v>4</v>
      </c>
      <c r="E38" s="384" cm="1">
        <f t="array" ref="E38">IF($J$9, $C16, INDEX(DB_SIA, $I$9, $I38))</f>
        <v>4</v>
      </c>
      <c r="F38" s="384" cm="1">
        <f t="array" ref="F38">IF($J$9, $C16, INDEX(DB_SIA, $I$9, $I38))</f>
        <v>4</v>
      </c>
      <c r="G38" s="384" cm="1">
        <f t="array" ref="G38">IF($J$9, $C16, INDEX(DB_SIA, $I$9, $I38))</f>
        <v>4</v>
      </c>
      <c r="H38" s="101"/>
      <c r="I38" s="421">
        <v>3</v>
      </c>
      <c r="J38" s="414"/>
      <c r="K38" s="108"/>
      <c r="L38" s="406"/>
      <c r="M38" s="418" t="s">
        <v>5303</v>
      </c>
      <c r="Q38" s="91"/>
      <c r="R38" s="91"/>
      <c r="S38" s="91"/>
      <c r="T38" s="91"/>
      <c r="U38" s="91"/>
      <c r="V38" s="91"/>
      <c r="W38" s="91"/>
      <c r="X38" s="91"/>
    </row>
    <row r="39" spans="1:24" ht="15" hidden="1" customHeight="1">
      <c r="A39" s="354"/>
      <c r="B39" s="385" t="s">
        <v>152</v>
      </c>
      <c r="C39" s="384" cm="1">
        <f t="array" ref="C39">IF($J$9, $C17, INDEX(DB_SIA, $I$9, $I39))</f>
        <v>2.2000000000000002</v>
      </c>
      <c r="D39" s="384" cm="1">
        <f t="array" ref="D39">IF($J$9, $C17, INDEX(DB_SIA, $I$9, $I39))</f>
        <v>2.2000000000000002</v>
      </c>
      <c r="E39" s="384" cm="1">
        <f t="array" ref="E39">IF($J$9, $C17, INDEX(DB_SIA, $I$9, $I39))</f>
        <v>2.2000000000000002</v>
      </c>
      <c r="F39" s="384" cm="1">
        <f t="array" ref="F39">IF($J$9, $C17, INDEX(DB_SIA, $I$9, $I39))</f>
        <v>2.2000000000000002</v>
      </c>
      <c r="G39" s="384" cm="1">
        <f t="array" ref="G39">IF($J$9, $C17, INDEX(DB_SIA, $I$9, $I39))</f>
        <v>2.2000000000000002</v>
      </c>
      <c r="H39" s="101"/>
      <c r="I39" s="421">
        <v>4</v>
      </c>
      <c r="J39" s="414"/>
      <c r="K39" s="108"/>
      <c r="L39" s="406"/>
      <c r="M39" s="419" t="s">
        <v>5304</v>
      </c>
      <c r="Q39" s="91"/>
      <c r="R39" s="91"/>
      <c r="S39" s="91"/>
      <c r="T39" s="91"/>
      <c r="U39" s="91"/>
      <c r="V39" s="91"/>
      <c r="W39" s="91"/>
      <c r="X39" s="91"/>
    </row>
    <row r="40" spans="1:24" ht="15" hidden="1" customHeight="1">
      <c r="A40" s="354"/>
      <c r="B40" s="386" t="s">
        <v>181</v>
      </c>
      <c r="C40" s="384" cm="1">
        <f t="array" ref="C40">IF($J$9, $C18, INDEX(DB_SIA, $I$9, $I40))</f>
        <v>0.05</v>
      </c>
      <c r="D40" s="384" cm="1">
        <f t="array" ref="D40">IF($J$9, $C18, INDEX(DB_SIA, $I$9, $I40))</f>
        <v>0.05</v>
      </c>
      <c r="E40" s="384" cm="1">
        <f t="array" ref="E40">IF($J$9, $C18, INDEX(DB_SIA, $I$9, $I40))</f>
        <v>0.05</v>
      </c>
      <c r="F40" s="384" cm="1">
        <f t="array" ref="F40">IF($J$9, $C18, INDEX(DB_SIA, $I$9, $I40))</f>
        <v>0.05</v>
      </c>
      <c r="G40" s="384" cm="1">
        <f t="array" ref="G40">IF($J$9, $C18, INDEX(DB_SIA, $I$9, $I40))</f>
        <v>0.05</v>
      </c>
      <c r="H40" s="101"/>
      <c r="I40" s="421">
        <v>5</v>
      </c>
      <c r="J40" s="414"/>
      <c r="K40" s="108"/>
      <c r="L40" s="406"/>
      <c r="M40" s="417" t="s">
        <v>5305</v>
      </c>
      <c r="Q40" s="91"/>
      <c r="R40" s="91"/>
      <c r="S40" s="91"/>
      <c r="T40" s="91"/>
      <c r="U40" s="91"/>
      <c r="V40" s="91"/>
      <c r="W40" s="91"/>
      <c r="X40" s="91"/>
    </row>
    <row r="41" spans="1:24" ht="15" hidden="1" customHeight="1">
      <c r="A41" s="354"/>
      <c r="B41" s="389" t="s">
        <v>198</v>
      </c>
      <c r="C41" s="378">
        <f>(C$37*C$38) / ((C$39-C$40)*(C$37+C$38))</f>
        <v>0.86821705426356566</v>
      </c>
      <c r="D41" s="378">
        <f>(D$37*D$38) / ((D$39-D$40)*(D$37+D$38))</f>
        <v>0.86821705426356566</v>
      </c>
      <c r="E41" s="378">
        <f>(E$37*E$38) / ((E$39-E$40)*(E$37+E$38))</f>
        <v>0.86821705426356566</v>
      </c>
      <c r="F41" s="378">
        <f>(F$37*F$38) / ((F$39-F$40)*(F$37+F$38))</f>
        <v>0.86821705426356566</v>
      </c>
      <c r="G41" s="378">
        <f>(G$37*G$38) / ((G$39-G$40)*(G$37+G$38))</f>
        <v>0.86821705426356566</v>
      </c>
      <c r="H41" s="101"/>
      <c r="I41" s="415"/>
      <c r="J41" s="414"/>
      <c r="K41" s="108"/>
      <c r="L41" s="406"/>
      <c r="Q41" s="91"/>
      <c r="R41" s="91"/>
      <c r="S41" s="91"/>
      <c r="T41" s="91"/>
      <c r="U41" s="91"/>
      <c r="V41" s="91"/>
      <c r="W41" s="91"/>
      <c r="X41" s="91"/>
    </row>
    <row r="42" spans="1:24" ht="15" hidden="1" customHeight="1">
      <c r="A42" s="354"/>
      <c r="B42" s="385" t="s">
        <v>146</v>
      </c>
      <c r="C42" s="382" cm="1">
        <f t="array" ref="C42">IF($J$9, $C19, INDEX(DB_SIA, $I$9, $I42))</f>
        <v>0.5</v>
      </c>
      <c r="D42" s="382" cm="1">
        <f t="array" ref="D42">IF($J$9, $C19, INDEX(DB_SIA, $I$9, $I42))</f>
        <v>0.5</v>
      </c>
      <c r="E42" s="382" cm="1">
        <f t="array" ref="E42">IF($J$9, $C19, INDEX(DB_SIA, $I$9, $I42))</f>
        <v>0.5</v>
      </c>
      <c r="F42" s="382" cm="1">
        <f t="array" ref="F42">IF($J$9, $C19, INDEX(DB_SIA, $I$9, $I42))</f>
        <v>0.5</v>
      </c>
      <c r="G42" s="382" cm="1">
        <f t="array" ref="G42">IF($J$9, $C19, INDEX(DB_SIA, $I$9, $I42))</f>
        <v>0.5</v>
      </c>
      <c r="H42" s="101"/>
      <c r="I42" s="421">
        <v>7</v>
      </c>
      <c r="J42" s="414"/>
      <c r="K42" s="108"/>
      <c r="L42" s="406"/>
      <c r="Q42" s="91"/>
      <c r="R42" s="91"/>
      <c r="S42" s="91"/>
      <c r="T42" s="91"/>
      <c r="U42" s="91"/>
      <c r="V42" s="91"/>
      <c r="W42" s="91"/>
      <c r="X42" s="91"/>
    </row>
    <row r="43" spans="1:24" ht="15" hidden="1" customHeight="1">
      <c r="A43" s="354"/>
      <c r="B43" s="387" t="s">
        <v>145</v>
      </c>
      <c r="C43" s="382" cm="1">
        <f t="array" ref="C43">IF($J$9, $C20, INDEX(DB_SIA, $I$9, $I43))</f>
        <v>1</v>
      </c>
      <c r="D43" s="382" cm="1">
        <f t="array" ref="D43">IF($J$9, $C20, INDEX(DB_SIA, $I$9, $I43))</f>
        <v>1</v>
      </c>
      <c r="E43" s="382" cm="1">
        <f t="array" ref="E43">IF($J$9, $C20, INDEX(DB_SIA, $I$9, $I43))</f>
        <v>1</v>
      </c>
      <c r="F43" s="382" cm="1">
        <f t="array" ref="F43">IF($J$9, $C20, INDEX(DB_SIA, $I$9, $I43))</f>
        <v>1</v>
      </c>
      <c r="G43" s="382" cm="1">
        <f t="array" ref="G43">IF($J$9, $C20, INDEX(DB_SIA, $I$9, $I43))</f>
        <v>1</v>
      </c>
      <c r="H43" s="101"/>
      <c r="I43" s="421">
        <v>8</v>
      </c>
      <c r="J43" s="414"/>
      <c r="K43" s="108"/>
      <c r="L43" s="406"/>
      <c r="Q43" s="91"/>
      <c r="R43" s="91"/>
      <c r="S43" s="91"/>
      <c r="T43" s="91"/>
      <c r="U43" s="91"/>
      <c r="V43" s="91"/>
      <c r="W43" s="91"/>
      <c r="X43" s="91"/>
    </row>
    <row r="44" spans="1:24" ht="15" hidden="1" customHeight="1">
      <c r="A44" s="354"/>
      <c r="B44" s="385" t="s">
        <v>98</v>
      </c>
      <c r="C44" s="382" cm="1">
        <f t="array" ref="C44">IF($J$9, $C21, INDEX(DB_SIA, $I$9, $I44))</f>
        <v>365</v>
      </c>
      <c r="D44" s="382" cm="1">
        <f t="array" ref="D44">IF($J$9, $C21, INDEX(DB_SIA, $I$9, $I44))</f>
        <v>365</v>
      </c>
      <c r="E44" s="382" cm="1">
        <f t="array" ref="E44">IF($J$9, $C21, INDEX(DB_SIA, $I$9, $I44))</f>
        <v>365</v>
      </c>
      <c r="F44" s="382" cm="1">
        <f t="array" ref="F44">IF($J$9, $C21, INDEX(DB_SIA, $I$9, $I44))</f>
        <v>365</v>
      </c>
      <c r="G44" s="382" cm="1">
        <f t="array" ref="G44">IF($J$9, $C21, INDEX(DB_SIA, $I$9, $I44))</f>
        <v>365</v>
      </c>
      <c r="H44" s="101"/>
      <c r="I44" s="421">
        <v>9</v>
      </c>
      <c r="J44" s="414"/>
      <c r="K44" s="108"/>
      <c r="L44" s="406"/>
      <c r="Q44" s="91"/>
      <c r="R44" s="91"/>
      <c r="S44" s="91"/>
      <c r="T44" s="91"/>
      <c r="U44" s="91"/>
      <c r="V44" s="91"/>
      <c r="W44" s="91"/>
      <c r="X44" s="91"/>
    </row>
    <row r="45" spans="1:24" ht="15" hidden="1" customHeight="1">
      <c r="A45" s="354"/>
      <c r="B45" s="390" t="s">
        <v>148</v>
      </c>
      <c r="C45" s="194" cm="1">
        <f t="array" ref="C45">INDEX(DB_SIA, $I$9, $I45)</f>
        <v>0.9</v>
      </c>
      <c r="D45" s="194" cm="1">
        <f t="array" ref="D45">INDEX(DB_SIA, $I$9, $I45)</f>
        <v>0.9</v>
      </c>
      <c r="E45" s="194" cm="1">
        <f t="array" ref="E45">INDEX(DB_SIA, $I$9, $I45)</f>
        <v>0.9</v>
      </c>
      <c r="F45" s="194" cm="1">
        <f t="array" ref="F45">INDEX(DB_SIA, $I$9, $I45)</f>
        <v>0.9</v>
      </c>
      <c r="G45" s="194" cm="1">
        <f t="array" ref="G45">INDEX(DB_SIA, $I$9, $I45)</f>
        <v>0.9</v>
      </c>
      <c r="H45" s="101"/>
      <c r="I45" s="421">
        <v>10</v>
      </c>
      <c r="J45" s="414"/>
      <c r="K45" s="108"/>
      <c r="L45" s="406"/>
      <c r="Q45" s="91"/>
      <c r="R45" s="91"/>
      <c r="S45" s="91"/>
      <c r="T45" s="91"/>
      <c r="U45" s="91"/>
      <c r="V45" s="91"/>
      <c r="W45" s="91"/>
      <c r="X45" s="91"/>
    </row>
    <row r="46" spans="1:24" ht="15" hidden="1" customHeight="1">
      <c r="A46" s="354"/>
      <c r="B46" s="388" t="s">
        <v>182</v>
      </c>
      <c r="C46" s="379">
        <f>ROUND((C42+C43)*C44*C45,0)</f>
        <v>493</v>
      </c>
      <c r="D46" s="379">
        <f>ROUND((D42+D43)*D44*D45,0)</f>
        <v>493</v>
      </c>
      <c r="E46" s="379">
        <f>ROUND((E42+E43)*E44*E45,0)</f>
        <v>493</v>
      </c>
      <c r="F46" s="379">
        <f>ROUND((F42+F43)*F44*F45,0)</f>
        <v>493</v>
      </c>
      <c r="G46" s="379">
        <f>ROUND((G42+G43)*G44*G45,0)</f>
        <v>493</v>
      </c>
      <c r="H46" s="101"/>
      <c r="I46" s="415"/>
      <c r="J46" s="414"/>
      <c r="K46" s="108"/>
      <c r="L46" s="406"/>
      <c r="Q46" s="91"/>
      <c r="R46" s="91"/>
      <c r="S46" s="91"/>
      <c r="T46" s="91"/>
      <c r="U46" s="91"/>
      <c r="V46" s="91"/>
      <c r="W46" s="91"/>
      <c r="X46" s="91"/>
    </row>
    <row r="47" spans="1:24" ht="15" hidden="1" customHeight="1">
      <c r="A47" s="354"/>
      <c r="B47" s="385" t="s">
        <v>183</v>
      </c>
      <c r="C47" s="382" cm="1">
        <f t="array" ref="C47">IF($J$9, $C22, INDEX(DB_SIA, $I$9, $I47))</f>
        <v>150</v>
      </c>
      <c r="D47" s="382" cm="1">
        <f t="array" ref="D47">IF($J$9, $C22, INDEX(DB_SIA, $I$9, $I47))</f>
        <v>150</v>
      </c>
      <c r="E47" s="382" cm="1">
        <f t="array" ref="E47">IF($J$9, $C22, INDEX(DB_SIA, $I$9, $I47))</f>
        <v>150</v>
      </c>
      <c r="F47" s="382" cm="1">
        <f t="array" ref="F47">IF($J$9, $C22, INDEX(DB_SIA, $I$9, $I47))</f>
        <v>150</v>
      </c>
      <c r="G47" s="382" cm="1">
        <f t="array" ref="G47">IF($J$9, $C22, INDEX(DB_SIA, $I$9, $I47))</f>
        <v>150</v>
      </c>
      <c r="H47" s="101"/>
      <c r="I47" s="421">
        <v>12</v>
      </c>
      <c r="J47" s="414"/>
      <c r="K47" s="108"/>
      <c r="L47" s="406"/>
      <c r="Q47" s="91"/>
      <c r="R47" s="91"/>
      <c r="S47" s="91"/>
      <c r="T47" s="91"/>
      <c r="U47" s="91"/>
      <c r="V47" s="91"/>
      <c r="W47" s="91"/>
      <c r="X47" s="91"/>
    </row>
    <row r="48" spans="1:24" ht="15" hidden="1" customHeight="1">
      <c r="A48" s="354"/>
      <c r="B48" s="391" t="s">
        <v>184</v>
      </c>
      <c r="C48" s="181" cm="1">
        <f t="array" ref="C48">INDEX(DB_SIA, $I$9, $I48)</f>
        <v>1</v>
      </c>
      <c r="D48" s="181" cm="1">
        <f t="array" ref="D48">INDEX(DB_SIA, $I$9, $I48)</f>
        <v>1</v>
      </c>
      <c r="E48" s="181" cm="1">
        <f t="array" ref="E48">INDEX(DB_SIA, $I$9, $I48)</f>
        <v>1</v>
      </c>
      <c r="F48" s="181" cm="1">
        <f t="array" ref="F48">INDEX(DB_SIA, $I$9, $I48)</f>
        <v>1</v>
      </c>
      <c r="G48" s="181" cm="1">
        <f t="array" ref="G48">INDEX(DB_SIA, $I$9, $I48)</f>
        <v>1</v>
      </c>
      <c r="H48" s="101"/>
      <c r="I48" s="421">
        <v>13</v>
      </c>
      <c r="J48" s="414"/>
      <c r="K48" s="108"/>
      <c r="L48" s="406"/>
      <c r="Q48" s="91"/>
      <c r="R48" s="91"/>
      <c r="S48" s="91"/>
      <c r="T48" s="91"/>
      <c r="U48" s="91"/>
      <c r="V48" s="91"/>
      <c r="W48" s="91"/>
      <c r="X48" s="91"/>
    </row>
    <row r="49" spans="1:24" ht="15" hidden="1" customHeight="1">
      <c r="A49" s="354"/>
      <c r="B49" s="389" t="s">
        <v>185</v>
      </c>
      <c r="C49" s="381">
        <f>C47*C48</f>
        <v>150</v>
      </c>
      <c r="D49" s="381">
        <f>D47*D48</f>
        <v>150</v>
      </c>
      <c r="E49" s="381">
        <f>E47*E48</f>
        <v>150</v>
      </c>
      <c r="F49" s="381">
        <f>F47*F48</f>
        <v>150</v>
      </c>
      <c r="G49" s="381">
        <f>G47*G48</f>
        <v>150</v>
      </c>
      <c r="H49" s="101"/>
      <c r="I49" s="415"/>
      <c r="J49" s="414"/>
      <c r="K49" s="108"/>
      <c r="L49" s="406"/>
      <c r="Q49" s="91"/>
      <c r="R49" s="91"/>
      <c r="S49" s="91"/>
      <c r="T49" s="91"/>
      <c r="U49" s="91"/>
      <c r="V49" s="91"/>
      <c r="W49" s="91"/>
      <c r="X49" s="91"/>
    </row>
    <row r="50" spans="1:24" ht="15" hidden="1" customHeight="1">
      <c r="A50" s="354"/>
      <c r="B50" s="369" t="s">
        <v>186</v>
      </c>
      <c r="C50" s="420">
        <f>IF($J$27, $C$28, 0)</f>
        <v>0</v>
      </c>
      <c r="D50" s="420">
        <f>IF($J$27, $C$28, 0)</f>
        <v>0</v>
      </c>
      <c r="E50" s="420">
        <f>IF($J$27, $C$28, 0)</f>
        <v>0</v>
      </c>
      <c r="F50" s="420">
        <f>IF($J$27, $C$28, 0)</f>
        <v>0</v>
      </c>
      <c r="G50" s="420">
        <f>IF($J$27, $C$28, 0)</f>
        <v>0</v>
      </c>
      <c r="H50" s="101"/>
      <c r="I50" s="414"/>
      <c r="J50" s="414"/>
      <c r="K50" s="108"/>
      <c r="L50" s="406"/>
      <c r="Q50" s="91"/>
      <c r="R50" s="91"/>
      <c r="S50" s="91"/>
      <c r="T50" s="91"/>
      <c r="U50" s="91"/>
      <c r="V50" s="91"/>
      <c r="W50" s="91"/>
      <c r="X50" s="91"/>
    </row>
    <row r="51" spans="1:24" ht="15" hidden="1" customHeight="1">
      <c r="A51" s="354"/>
      <c r="B51" s="389" t="s">
        <v>187</v>
      </c>
      <c r="C51" s="378">
        <f>C50*(C37*C39)/0.85</f>
        <v>0</v>
      </c>
      <c r="D51" s="378">
        <f>D50*(D37*D39)/0.85</f>
        <v>0</v>
      </c>
      <c r="E51" s="378">
        <f>E50*(E37*E39)/0.85</f>
        <v>0</v>
      </c>
      <c r="F51" s="378">
        <f>F50*(F37*F39)/0.85</f>
        <v>0</v>
      </c>
      <c r="G51" s="378">
        <f>G50*(G37*G39)/0.85</f>
        <v>0</v>
      </c>
      <c r="H51" s="101"/>
      <c r="I51" s="415"/>
      <c r="J51" s="414"/>
      <c r="K51" s="108"/>
      <c r="L51" s="406"/>
      <c r="Q51" s="91"/>
      <c r="R51" s="91"/>
      <c r="S51" s="91"/>
      <c r="T51" s="91"/>
      <c r="U51" s="91"/>
      <c r="V51" s="91"/>
      <c r="W51" s="91"/>
      <c r="X51" s="91"/>
    </row>
    <row r="52" spans="1:24" ht="15" hidden="1" customHeight="1">
      <c r="A52" s="354"/>
      <c r="B52" s="392" t="s">
        <v>188</v>
      </c>
      <c r="C52" s="181" cm="1">
        <f t="array" ref="C52">INDEX(DB_SIA, $I$9, $I52)</f>
        <v>0</v>
      </c>
      <c r="D52" s="181" cm="1">
        <f t="array" ref="D52">INDEX(DB_SIA, $I$9, $I52)</f>
        <v>0</v>
      </c>
      <c r="E52" s="181" cm="1">
        <f t="array" ref="E52">INDEX(DB_SIA, $I$9, $I52)</f>
        <v>0</v>
      </c>
      <c r="F52" s="181" cm="1">
        <f t="array" ref="F52">INDEX(DB_SIA, $I$9, $I52)</f>
        <v>0</v>
      </c>
      <c r="G52" s="181" cm="1">
        <f t="array" ref="G52">INDEX(DB_SIA, $I$9, $I52)</f>
        <v>0</v>
      </c>
      <c r="H52" s="101"/>
      <c r="I52" s="421">
        <v>17</v>
      </c>
      <c r="J52" s="414"/>
      <c r="K52" s="108"/>
      <c r="L52" s="406"/>
      <c r="Q52" s="91"/>
      <c r="R52" s="91"/>
      <c r="S52" s="91"/>
      <c r="T52" s="91"/>
      <c r="U52" s="91"/>
      <c r="V52" s="91"/>
      <c r="W52" s="91"/>
      <c r="X52" s="91"/>
    </row>
    <row r="53" spans="1:24" ht="15" hidden="1" customHeight="1">
      <c r="A53" s="354"/>
      <c r="B53" s="389" t="s">
        <v>189</v>
      </c>
      <c r="C53" s="380">
        <f>(C51+2*C52)/(C37*C38)</f>
        <v>0</v>
      </c>
      <c r="D53" s="380">
        <f>(D51+2*D52)/(D37*D38)</f>
        <v>0</v>
      </c>
      <c r="E53" s="380">
        <f>(E51+2*E52)/(E37*E38)</f>
        <v>0</v>
      </c>
      <c r="F53" s="380">
        <f>(F51+2*F52)/(F37*F38)</f>
        <v>0</v>
      </c>
      <c r="G53" s="380">
        <f>(G51+2*G52)/(G37*G38)</f>
        <v>0</v>
      </c>
      <c r="H53" s="101"/>
      <c r="I53" s="415"/>
      <c r="J53" s="414"/>
      <c r="K53" s="108"/>
      <c r="L53" s="406"/>
      <c r="Q53" s="91"/>
      <c r="R53" s="91"/>
      <c r="S53" s="91"/>
      <c r="T53" s="91"/>
      <c r="U53" s="91"/>
      <c r="V53" s="91"/>
      <c r="W53" s="91"/>
      <c r="X53" s="91"/>
    </row>
    <row r="54" spans="1:24" ht="15" hidden="1" customHeight="1">
      <c r="A54" s="354"/>
      <c r="B54" s="389" t="s">
        <v>190</v>
      </c>
      <c r="C54" s="380">
        <f>MAX(0.175,0.35*(0.375+(C49/800)))</f>
        <v>0.19687499999999999</v>
      </c>
      <c r="D54" s="380">
        <f>MAX(0.175,0.35*(0.375+(D49/800)))</f>
        <v>0.19687499999999999</v>
      </c>
      <c r="E54" s="380">
        <f>MAX(0.175,0.35*(0.375+(E49/800)))</f>
        <v>0.19687499999999999</v>
      </c>
      <c r="F54" s="380">
        <f>MAX(0.175,0.35*(0.375+(F49/800)))</f>
        <v>0.19687499999999999</v>
      </c>
      <c r="G54" s="380">
        <f>MAX(0.175,0.35*(0.375+(G49/800)))</f>
        <v>0.19687499999999999</v>
      </c>
      <c r="H54" s="101"/>
      <c r="I54" s="415"/>
      <c r="J54" s="414"/>
      <c r="K54" s="108"/>
      <c r="L54" s="406"/>
      <c r="Q54" s="91"/>
      <c r="R54" s="91"/>
      <c r="S54" s="91"/>
      <c r="T54" s="91"/>
      <c r="U54" s="91"/>
      <c r="V54" s="91"/>
      <c r="W54" s="91"/>
      <c r="X54" s="91"/>
    </row>
    <row r="55" spans="1:24" ht="15" hidden="1" customHeight="1">
      <c r="A55" s="354"/>
      <c r="B55" s="386" t="s">
        <v>99</v>
      </c>
      <c r="C55" s="383" t="str" cm="1">
        <f t="array" ref="C55">IF($J$9, INDEX(Dropdowns!$E$60:$E$62, $I$23), INDEX(DB_SIA, $I$9, $I55))</f>
        <v>DP</v>
      </c>
      <c r="D55" s="383" t="str" cm="1">
        <f t="array" ref="D55">IF($J$9, INDEX(Dropdowns!$E$60:$E$62, $I$23), INDEX(DB_SIA, $I$9, $I55))</f>
        <v>DP</v>
      </c>
      <c r="E55" s="383" t="str" cm="1">
        <f t="array" ref="E55">IF($J$9, INDEX(Dropdowns!$E$60:$E$62, $I$23), INDEX(DB_SIA, $I$9, $I55))</f>
        <v>DP</v>
      </c>
      <c r="F55" s="383" t="str" cm="1">
        <f t="array" ref="F55">IF($J$9, INDEX(Dropdowns!$E$60:$E$62, $I$23), INDEX(DB_SIA, $I$9, $I55))</f>
        <v>DP</v>
      </c>
      <c r="G55" s="383" t="str" cm="1">
        <f t="array" ref="G55">IF($J$9, INDEX(Dropdowns!$E$60:$E$62, $I$23), INDEX(DB_SIA, $I$9, $I55))</f>
        <v>DP</v>
      </c>
      <c r="H55" s="101"/>
      <c r="I55" s="421">
        <v>20</v>
      </c>
      <c r="J55" s="414"/>
      <c r="K55" s="108"/>
      <c r="L55" s="406"/>
      <c r="Q55" s="91"/>
      <c r="R55" s="91"/>
      <c r="S55" s="91"/>
      <c r="T55" s="91"/>
      <c r="U55" s="91"/>
      <c r="V55" s="91"/>
      <c r="W55" s="91"/>
      <c r="X55" s="91"/>
    </row>
    <row r="56" spans="1:24" ht="15" hidden="1" customHeight="1">
      <c r="A56" s="354"/>
      <c r="B56" s="354"/>
      <c r="C56" s="104"/>
      <c r="D56" s="104"/>
      <c r="E56" s="104"/>
      <c r="F56" s="104"/>
      <c r="G56" s="104"/>
      <c r="H56" s="354"/>
      <c r="I56" s="413"/>
      <c r="J56" s="414"/>
      <c r="K56" s="108"/>
      <c r="L56" s="406"/>
      <c r="M56" s="354"/>
      <c r="N56" s="354"/>
      <c r="O56" s="354"/>
      <c r="Q56" s="91"/>
      <c r="R56" s="91"/>
      <c r="S56" s="91"/>
      <c r="T56" s="91"/>
      <c r="U56" s="91"/>
      <c r="V56" s="91"/>
      <c r="W56" s="91"/>
      <c r="X56" s="91"/>
    </row>
    <row r="57" spans="1:24" ht="15" hidden="1" customHeight="1">
      <c r="A57" s="354"/>
      <c r="B57" s="422" t="s">
        <v>5306</v>
      </c>
      <c r="C57" s="373">
        <f>IF($B$36=2023, 0, 34)</f>
        <v>0</v>
      </c>
      <c r="D57" s="373">
        <f t="shared" ref="D57" si="0">IF($B$36=2023, 0, 34)</f>
        <v>0</v>
      </c>
      <c r="E57" s="428">
        <f>IF($B$36=2023, 0, 34) + 14</f>
        <v>14</v>
      </c>
      <c r="F57" s="428">
        <v>34</v>
      </c>
      <c r="G57" s="428">
        <v>0</v>
      </c>
      <c r="H57" s="101"/>
      <c r="I57" s="413"/>
      <c r="J57" s="414"/>
      <c r="K57" s="108"/>
      <c r="L57" s="423" t="s">
        <v>5307</v>
      </c>
      <c r="Q57" s="91"/>
      <c r="R57" s="91"/>
      <c r="S57" s="91"/>
      <c r="T57" s="91"/>
      <c r="U57" s="91"/>
      <c r="V57" s="91"/>
      <c r="W57" s="91"/>
      <c r="X57" s="91"/>
    </row>
    <row r="58" spans="1:24" ht="15" hidden="1" customHeight="1">
      <c r="A58" s="354"/>
      <c r="B58" s="425" t="s">
        <v>5308</v>
      </c>
      <c r="C58" s="426">
        <v>70</v>
      </c>
      <c r="D58" s="426">
        <v>70</v>
      </c>
      <c r="E58" s="426">
        <v>100</v>
      </c>
      <c r="F58" s="426">
        <v>70</v>
      </c>
      <c r="G58" s="426">
        <v>70</v>
      </c>
      <c r="H58" s="101"/>
      <c r="I58" s="413"/>
      <c r="J58" s="414"/>
      <c r="K58" s="108"/>
      <c r="L58" s="411" t="s">
        <v>226</v>
      </c>
      <c r="Q58" s="91"/>
      <c r="R58" s="91"/>
      <c r="S58" s="91"/>
      <c r="T58" s="91"/>
      <c r="U58" s="91"/>
      <c r="V58" s="91"/>
      <c r="W58" s="91"/>
      <c r="X58" s="91"/>
    </row>
    <row r="59" spans="1:24" ht="15" hidden="1" customHeight="1">
      <c r="A59" s="354"/>
      <c r="B59" s="393" t="s">
        <v>91</v>
      </c>
      <c r="C59" s="194" cm="1">
        <f t="array" ref="C59">IF(AND($J$9, $J$11), C$58, INDEX(DB_SIA, $I$9, $I59+C$57))</f>
        <v>90</v>
      </c>
      <c r="D59" s="194" cm="1">
        <f t="array" ref="D59">IF(AND($J$9, $J$11), D$58, INDEX(DB_SIA, $I$9, $I59+D$57))</f>
        <v>90</v>
      </c>
      <c r="E59" s="194" cm="1">
        <f t="array" ref="E59">IF(AND($J$9, $J$11), E$58, INDEX(DB_SIA, $I$9, $I59+E$57))</f>
        <v>130</v>
      </c>
      <c r="F59" s="194" cm="1">
        <f t="array" ref="F59">IF(AND($J$9, $J$11), F$58, INDEX(DB_SIA, $I$9, $I59+F$57))</f>
        <v>70</v>
      </c>
      <c r="G59" s="194" cm="1">
        <f t="array" ref="G59">IF(AND($J$9, $J$11), G$58, INDEX(DB_SIA, $I$9, $I59+G$57))</f>
        <v>90</v>
      </c>
      <c r="H59" s="101"/>
      <c r="I59" s="421">
        <v>21</v>
      </c>
      <c r="J59" s="414"/>
      <c r="K59" s="108"/>
      <c r="L59" s="406"/>
      <c r="Q59" s="91"/>
      <c r="R59" s="91"/>
      <c r="S59" s="91"/>
      <c r="T59" s="91"/>
      <c r="U59" s="91"/>
      <c r="V59" s="91"/>
      <c r="W59" s="91"/>
      <c r="X59" s="91"/>
    </row>
    <row r="60" spans="1:24" ht="15" hidden="1" customHeight="1">
      <c r="A60" s="354"/>
      <c r="B60" s="392" t="s">
        <v>191</v>
      </c>
      <c r="C60" s="194" cm="1">
        <f t="array" ref="C60">INDEX(DB_SIA, $I$9, $I60+C$57)</f>
        <v>1.25</v>
      </c>
      <c r="D60" s="194" cm="1">
        <f t="array" ref="D60">INDEX(DB_SIA, $I$9, $I60+D$57)</f>
        <v>1.25</v>
      </c>
      <c r="E60" s="194" cm="1">
        <f t="array" ref="E60">INDEX(DB_SIA, $I$9, $I60+E$57)</f>
        <v>1.35</v>
      </c>
      <c r="F60" s="194" cm="1">
        <f t="array" ref="F60">INDEX(DB_SIA, $I$9, $I60+F$57)</f>
        <v>1.25</v>
      </c>
      <c r="G60" s="194" cm="1">
        <f t="array" ref="G60">INDEX(DB_SIA, $I$9, $I60+G$57)</f>
        <v>1.25</v>
      </c>
      <c r="H60" s="101"/>
      <c r="I60" s="421">
        <v>22</v>
      </c>
      <c r="J60" s="414"/>
      <c r="K60" s="108"/>
      <c r="L60" s="406"/>
      <c r="Q60" s="91"/>
      <c r="R60" s="91"/>
      <c r="S60" s="91"/>
      <c r="T60" s="91"/>
      <c r="U60" s="91"/>
      <c r="V60" s="91"/>
      <c r="W60" s="91"/>
      <c r="X60" s="91"/>
    </row>
    <row r="61" spans="1:24" ht="15" hidden="1" customHeight="1">
      <c r="A61" s="354"/>
      <c r="B61" s="389" t="s">
        <v>192</v>
      </c>
      <c r="C61" s="378">
        <f>C$60*(1-1/(C$41+1))</f>
        <v>0.58091286307053935</v>
      </c>
      <c r="D61" s="378">
        <f t="shared" ref="D61:G61" si="1">D$60*(1-1/(D$41+1))</f>
        <v>0.58091286307053935</v>
      </c>
      <c r="E61" s="378">
        <f t="shared" si="1"/>
        <v>0.62738589211618245</v>
      </c>
      <c r="F61" s="378">
        <f t="shared" si="1"/>
        <v>0.58091286307053935</v>
      </c>
      <c r="G61" s="378">
        <f t="shared" si="1"/>
        <v>0.58091286307053935</v>
      </c>
      <c r="H61" s="101"/>
      <c r="I61" s="413"/>
      <c r="J61" s="414"/>
      <c r="K61" s="108"/>
      <c r="L61" s="406"/>
      <c r="Q61" s="91"/>
      <c r="R61" s="91"/>
      <c r="S61" s="91"/>
      <c r="T61" s="91"/>
      <c r="U61" s="91"/>
      <c r="V61" s="91"/>
      <c r="W61" s="91"/>
      <c r="X61" s="91"/>
    </row>
    <row r="62" spans="1:24" ht="15" hidden="1" customHeight="1">
      <c r="A62" s="354"/>
      <c r="B62" s="392" t="s">
        <v>5309</v>
      </c>
      <c r="C62" s="424" cm="1">
        <f t="array" ref="C62">INDEX(Dropdowns!$E$8:$E$12, $I$33)</f>
        <v>1</v>
      </c>
      <c r="D62" s="105" cm="1">
        <f t="array" ref="D62">INDEX(DB_SIA, $I$9, $I62+D$57)</f>
        <v>2</v>
      </c>
      <c r="E62" s="105" cm="1">
        <f t="array" ref="E62">INDEX(DB_SIA, $I$9, $I62+E$57)</f>
        <v>1</v>
      </c>
      <c r="F62" s="105" cm="1">
        <f t="array" ref="F62">INDEX(DB_SIA, $I$9, $I62+F$57)</f>
        <v>2</v>
      </c>
      <c r="G62" s="424">
        <f>C62</f>
        <v>1</v>
      </c>
      <c r="H62" s="101"/>
      <c r="I62" s="421">
        <v>24</v>
      </c>
      <c r="J62" s="414"/>
      <c r="K62" s="108"/>
      <c r="L62" s="406"/>
      <c r="Q62" s="91"/>
      <c r="R62" s="91"/>
      <c r="S62" s="91"/>
      <c r="T62" s="91"/>
      <c r="U62" s="91"/>
      <c r="V62" s="91"/>
      <c r="W62" s="91"/>
      <c r="X62" s="91"/>
    </row>
    <row r="63" spans="1:24" ht="15" hidden="1" customHeight="1">
      <c r="A63" s="354"/>
      <c r="B63" s="392" t="s">
        <v>14</v>
      </c>
      <c r="C63" s="424" cm="1">
        <f t="array" ref="C63">INDEX(Dropdowns!$E$16:$E$18, $I$29)</f>
        <v>1</v>
      </c>
      <c r="D63" s="105" cm="1">
        <f t="array" ref="D63">INDEX(DB_SIA, $I$9, $I63+D$57)</f>
        <v>1.1000000000000001</v>
      </c>
      <c r="E63" s="105" cm="1">
        <f t="array" ref="E63">INDEX(DB_SIA, $I$9, $I63+E$57)</f>
        <v>1</v>
      </c>
      <c r="F63" s="105" cm="1">
        <f t="array" ref="F63">INDEX(DB_SIA, $I$9, $I63+F$57)</f>
        <v>1.1000000000000001</v>
      </c>
      <c r="G63" s="424">
        <f>C63</f>
        <v>1</v>
      </c>
      <c r="H63" s="101"/>
      <c r="I63" s="421">
        <v>25</v>
      </c>
      <c r="J63" s="414"/>
      <c r="K63" s="108"/>
      <c r="L63" s="406"/>
      <c r="Q63" s="91"/>
      <c r="R63" s="91"/>
      <c r="S63" s="91"/>
      <c r="T63" s="91"/>
      <c r="U63" s="91"/>
      <c r="V63" s="91"/>
      <c r="W63" s="91"/>
      <c r="X63" s="91"/>
    </row>
    <row r="64" spans="1:24" ht="15" hidden="1" customHeight="1">
      <c r="A64" s="354"/>
      <c r="B64" s="392" t="s">
        <v>15</v>
      </c>
      <c r="C64" s="105" cm="1">
        <f t="array" ref="C64">INDEX(DB_SIA, $I$9, $I64+C$57)</f>
        <v>1</v>
      </c>
      <c r="D64" s="105" cm="1">
        <f t="array" ref="D64">INDEX(DB_SIA, $I$9, $I64+D$57)</f>
        <v>1</v>
      </c>
      <c r="E64" s="105" cm="1">
        <f t="array" ref="E64">INDEX(DB_SIA, $I$9, $I64+E$57)</f>
        <v>1</v>
      </c>
      <c r="F64" s="105" cm="1">
        <f t="array" ref="F64">INDEX(DB_SIA, $I$9, $I64+F$57)</f>
        <v>1</v>
      </c>
      <c r="G64" s="105" cm="1">
        <f t="array" ref="G64">INDEX(DB_SIA, $I$9, $I64+G$57)</f>
        <v>1</v>
      </c>
      <c r="H64" s="101"/>
      <c r="I64" s="421">
        <v>26</v>
      </c>
      <c r="J64" s="414"/>
      <c r="K64" s="108"/>
      <c r="L64" s="406"/>
      <c r="Q64" s="91"/>
      <c r="R64" s="91"/>
      <c r="S64" s="91"/>
      <c r="T64" s="91"/>
      <c r="U64" s="91"/>
      <c r="V64" s="91"/>
      <c r="W64" s="91"/>
      <c r="X64" s="91"/>
    </row>
    <row r="65" spans="1:24" ht="15" hidden="1" customHeight="1">
      <c r="A65" s="354"/>
      <c r="B65" s="392" t="s">
        <v>16</v>
      </c>
      <c r="C65" s="424" cm="1">
        <f t="array" ref="C65">INDEX(Dropdowns!$E$42:$E$47, $I$31) * INDEX(Dropdowns!$E$51:$E$56, $I$32)</f>
        <v>1</v>
      </c>
      <c r="D65" s="105" cm="1">
        <f t="array" ref="D65">INDEX(DB_SIA, $I$9, $I65+D$57)</f>
        <v>1.44</v>
      </c>
      <c r="E65" s="105" cm="1">
        <f t="array" ref="E65">INDEX(DB_SIA, $I$9, $I65+E$57)</f>
        <v>1</v>
      </c>
      <c r="F65" s="105" cm="1">
        <f t="array" ref="F65">INDEX(DB_SIA, $I$9, $I65+F$57)</f>
        <v>1.44</v>
      </c>
      <c r="G65" s="424">
        <f>C65</f>
        <v>1</v>
      </c>
      <c r="H65" s="101"/>
      <c r="I65" s="421">
        <v>27</v>
      </c>
      <c r="J65" s="414"/>
      <c r="K65" s="108"/>
      <c r="L65" s="406"/>
      <c r="Q65" s="91"/>
      <c r="R65" s="91"/>
      <c r="S65" s="91"/>
      <c r="T65" s="91"/>
      <c r="U65" s="91"/>
      <c r="V65" s="91"/>
      <c r="W65" s="91"/>
      <c r="X65" s="91"/>
    </row>
    <row r="66" spans="1:24" ht="15" hidden="1" customHeight="1">
      <c r="A66" s="354"/>
      <c r="B66" s="389" t="s">
        <v>153</v>
      </c>
      <c r="C66" s="378">
        <f>0.8+0.2/(C39-0.2-1.8)</f>
        <v>1.8000000000000003</v>
      </c>
      <c r="D66" s="378">
        <f>0.8+0.2/(D39-0.2-1.8)</f>
        <v>1.8000000000000003</v>
      </c>
      <c r="E66" s="378">
        <f>0.8+0.2/(E39-0.2-1.8)</f>
        <v>1.8000000000000003</v>
      </c>
      <c r="F66" s="378">
        <f>0.8+0.2/(F39-0.2-1.8)</f>
        <v>1.8000000000000003</v>
      </c>
      <c r="G66" s="378">
        <f>0.8+0.2/(G39-0.2-1.8)</f>
        <v>1.8000000000000003</v>
      </c>
      <c r="H66" s="101"/>
      <c r="I66" s="413"/>
      <c r="J66" s="414"/>
      <c r="K66" s="108"/>
      <c r="L66" s="406"/>
      <c r="Q66" s="91"/>
      <c r="R66" s="91"/>
      <c r="S66" s="91"/>
      <c r="T66" s="91"/>
      <c r="U66" s="91"/>
      <c r="V66" s="91"/>
      <c r="W66" s="91"/>
      <c r="X66" s="91"/>
    </row>
    <row r="67" spans="1:24" ht="15" hidden="1" customHeight="1">
      <c r="A67" s="354"/>
      <c r="B67" s="392" t="s">
        <v>18</v>
      </c>
      <c r="C67" s="105" cm="1">
        <f t="array" ref="C67">INDEX(DB_SIA, $I$9, $I67+C$57)</f>
        <v>1</v>
      </c>
      <c r="D67" s="105" cm="1">
        <f t="array" ref="D67">INDEX(DB_SIA, $I$9, $I67+D$57)</f>
        <v>1</v>
      </c>
      <c r="E67" s="105" cm="1">
        <f t="array" ref="E67">INDEX(DB_SIA, $I$9, $I67+E$57)</f>
        <v>1</v>
      </c>
      <c r="F67" s="105" cm="1">
        <f t="array" ref="F67">INDEX(DB_SIA, $I$9, $I67+F$57)</f>
        <v>1</v>
      </c>
      <c r="G67" s="105" cm="1">
        <f t="array" ref="G67">INDEX(DB_SIA, $I$9, $I67+G$57)</f>
        <v>1</v>
      </c>
      <c r="H67" s="101"/>
      <c r="I67" s="421">
        <v>29</v>
      </c>
      <c r="J67" s="414"/>
      <c r="K67" s="108"/>
      <c r="L67" s="406"/>
      <c r="Q67" s="91"/>
      <c r="R67" s="91"/>
      <c r="S67" s="91"/>
      <c r="T67" s="91"/>
      <c r="U67" s="91"/>
      <c r="V67" s="91"/>
      <c r="W67" s="91"/>
      <c r="X67" s="91"/>
    </row>
    <row r="68" spans="1:24" ht="15" hidden="1" customHeight="1">
      <c r="A68" s="354"/>
      <c r="B68" s="369" t="s">
        <v>19</v>
      </c>
      <c r="C68" s="427" cm="1">
        <f t="array" ref="C68">INDEX(Dropdowns!$E$22:$E$24, $I$30)</f>
        <v>1</v>
      </c>
      <c r="D68" s="427" cm="1">
        <f t="array" ref="D68">INDEX(Dropdowns!$E$22:$E$24, $I$30)</f>
        <v>1</v>
      </c>
      <c r="E68" s="427" cm="1">
        <f t="array" ref="E68">INDEX(Dropdowns!$E$22:$E$24, $I$30)</f>
        <v>1</v>
      </c>
      <c r="F68" s="427" cm="1">
        <f t="array" ref="F68">INDEX(Dropdowns!$E$22:$E$24, $I$30)</f>
        <v>1</v>
      </c>
      <c r="G68" s="427" cm="1">
        <f t="array" ref="G68">INDEX(Dropdowns!$E$22:$E$24, $I$30)</f>
        <v>1</v>
      </c>
      <c r="H68" s="101"/>
      <c r="I68" s="414"/>
      <c r="J68" s="414"/>
      <c r="K68" s="108"/>
      <c r="L68" s="411" t="s">
        <v>5310</v>
      </c>
      <c r="Q68" s="91"/>
      <c r="R68" s="91"/>
      <c r="S68" s="91"/>
      <c r="T68" s="91"/>
      <c r="U68" s="91"/>
      <c r="V68" s="91"/>
      <c r="W68" s="91"/>
      <c r="X68" s="91"/>
    </row>
    <row r="69" spans="1:24" ht="15" hidden="1" customHeight="1">
      <c r="A69" s="354"/>
      <c r="B69" s="389" t="s">
        <v>5265</v>
      </c>
      <c r="C69" s="378">
        <f>MIN(11, 2*C62*C63*C64*MAX(C66, C67)*C65*$F$68)</f>
        <v>3.6000000000000005</v>
      </c>
      <c r="D69" s="378">
        <f>MIN(11, 2*D62*D63*D64*MAX(D66, D67)*D65*$F$68)</f>
        <v>11</v>
      </c>
      <c r="E69" s="378">
        <f>MIN(11, 2*E62*E63*E64*MAX(E66, E67)*E65*$F$68)</f>
        <v>3.6000000000000005</v>
      </c>
      <c r="F69" s="378">
        <f>MIN(11, 2*F62*F63*F64*MAX(F66, F67)*F65*$F$68)</f>
        <v>11</v>
      </c>
      <c r="G69" s="378">
        <f>MIN(11, 2*G62*G63*G64*MAX(G66, G67)*G65*$F$68)</f>
        <v>3.6000000000000005</v>
      </c>
      <c r="H69" s="101"/>
      <c r="I69" s="413"/>
      <c r="J69" s="414"/>
      <c r="K69" s="108"/>
      <c r="L69" s="406"/>
      <c r="Q69" s="91"/>
      <c r="R69" s="91"/>
      <c r="S69" s="91"/>
      <c r="T69" s="91"/>
      <c r="U69" s="91"/>
      <c r="V69" s="91"/>
      <c r="W69" s="91"/>
      <c r="X69" s="91"/>
    </row>
    <row r="70" spans="1:24" ht="15" hidden="1" customHeight="1">
      <c r="A70" s="354"/>
      <c r="B70" s="389" t="s">
        <v>5266</v>
      </c>
      <c r="C70" s="378">
        <f>IF(C53&gt;C54, C69, 0.5*(11-C69)*COS(PI()*C53/C54)+0.5*(11+C69))</f>
        <v>11</v>
      </c>
      <c r="D70" s="378">
        <f>IF(D53&gt;D54, D69, 0.5*(11-D69)*COS(PI()*D53/D54)+0.5*(11+D69))</f>
        <v>11</v>
      </c>
      <c r="E70" s="378">
        <f>IF(E53&gt;E54, E69, 0.5*(11-E69)*COS(PI()*E53/E54)+0.5*(11+E69))</f>
        <v>11</v>
      </c>
      <c r="F70" s="378">
        <f>IF(F53&gt;F54, F69, 0.5*(11-F69)*COS(PI()*F53/F54)+0.5*(11+F69))</f>
        <v>11</v>
      </c>
      <c r="G70" s="378">
        <f>IF(G53&gt;G54, G69, 0.5*(11-G69)*COS(PI()*G53/G54)+0.5*(11+G69))</f>
        <v>11</v>
      </c>
      <c r="H70" s="101"/>
      <c r="I70" s="413"/>
      <c r="J70" s="414"/>
      <c r="K70" s="108"/>
      <c r="L70" s="406"/>
      <c r="Q70" s="91"/>
      <c r="R70" s="91"/>
      <c r="S70" s="91"/>
      <c r="T70" s="91"/>
      <c r="U70" s="91"/>
      <c r="V70" s="91"/>
      <c r="W70" s="91"/>
      <c r="X70" s="91"/>
    </row>
    <row r="71" spans="1:24" ht="15" hidden="1" customHeight="1">
      <c r="A71" s="354"/>
      <c r="B71" s="392" t="s">
        <v>22</v>
      </c>
      <c r="C71" s="424" cm="1">
        <f t="array" ref="C71">INDEX((Dropdowns!$E$67:$G$76, Dropdowns!$E$79:$G$87), $I$24, MATCH($C$55,Dropdowns!$E$66:$G$66,0), IF($B$36=2017, 1, 2))</f>
        <v>0.4</v>
      </c>
      <c r="D71" s="105" cm="1">
        <f t="array" ref="D71">INDEX(DB_SIA, $I$9, $I71+D$57)</f>
        <v>1</v>
      </c>
      <c r="E71" s="105" cm="1">
        <f t="array" ref="E71">INDEX(DB_SIA, $I$9, $I71+E$57)</f>
        <v>1</v>
      </c>
      <c r="F71" s="105" cm="1">
        <f t="array" ref="F71">INDEX(DB_SIA, $I$9, $I71+F$57)</f>
        <v>1</v>
      </c>
      <c r="G71" s="424">
        <f>INDEX(Dropdowns!$E$70:$G$70, MATCH($G$55,Dropdowns!$E$66:$G$66,0))</f>
        <v>0.9</v>
      </c>
      <c r="H71" s="101"/>
      <c r="I71" s="421">
        <v>33</v>
      </c>
      <c r="J71" s="414"/>
      <c r="K71" s="108"/>
      <c r="L71" s="406"/>
      <c r="Q71" s="91"/>
      <c r="R71" s="91"/>
      <c r="S71" s="91"/>
      <c r="T71" s="91"/>
      <c r="U71" s="91"/>
      <c r="V71" s="91"/>
      <c r="W71" s="91"/>
      <c r="X71" s="91"/>
    </row>
    <row r="72" spans="1:24" ht="15" hidden="1" customHeight="1">
      <c r="A72" s="354"/>
      <c r="B72" s="392" t="s">
        <v>149</v>
      </c>
      <c r="C72" s="105" cm="1">
        <f t="array" ref="C72">INDEX(DB_SIA, $I$9, $I72+C$57)</f>
        <v>1</v>
      </c>
      <c r="D72" s="105" cm="1">
        <f t="array" ref="D72">INDEX(DB_SIA, $I$9, $I72+D$57)</f>
        <v>1</v>
      </c>
      <c r="E72" s="105" cm="1">
        <f t="array" ref="E72">INDEX(DB_SIA, $I$9, $I72+E$57)</f>
        <v>0.5</v>
      </c>
      <c r="F72" s="105" cm="1">
        <f t="array" ref="F72">INDEX(DB_SIA, $I$9, $I72+F$57)</f>
        <v>1</v>
      </c>
      <c r="G72" s="105" cm="1">
        <f t="array" ref="G72">INDEX(DB_SIA, $I$9, $I72+G$57)</f>
        <v>1</v>
      </c>
      <c r="H72" s="101"/>
      <c r="I72" s="421">
        <v>34</v>
      </c>
      <c r="J72" s="414"/>
      <c r="K72" s="108"/>
      <c r="L72" s="406"/>
      <c r="Q72" s="91"/>
      <c r="R72" s="91"/>
      <c r="S72" s="91"/>
      <c r="T72" s="91"/>
      <c r="U72" s="91"/>
      <c r="V72" s="91"/>
      <c r="W72" s="91"/>
      <c r="X72" s="91"/>
    </row>
    <row r="73" spans="1:24" ht="15" hidden="1" customHeight="1">
      <c r="A73" s="354"/>
      <c r="B73" s="388" t="s">
        <v>196</v>
      </c>
      <c r="C73" s="336">
        <f>C49/(0.8*C59*C61)</f>
        <v>3.5863095238095242</v>
      </c>
      <c r="D73" s="336">
        <f>D49/(0.8*D59*D61)</f>
        <v>3.5863095238095242</v>
      </c>
      <c r="E73" s="336">
        <f>E49/(0.8*E59*E61)</f>
        <v>2.2989163614163619</v>
      </c>
      <c r="F73" s="336">
        <f>F49/(0.8*F59*F61)</f>
        <v>4.6109693877551026</v>
      </c>
      <c r="G73" s="336">
        <f>G49/(0.8*G59*G61)</f>
        <v>3.5863095238095242</v>
      </c>
      <c r="H73" s="101"/>
      <c r="I73" s="413"/>
      <c r="J73" s="414"/>
      <c r="K73" s="108"/>
      <c r="L73" s="406"/>
      <c r="Q73" s="91"/>
      <c r="R73" s="91"/>
      <c r="S73" s="91"/>
      <c r="T73" s="91"/>
      <c r="U73" s="91"/>
      <c r="V73" s="91"/>
      <c r="W73" s="91"/>
      <c r="X73" s="91"/>
    </row>
    <row r="74" spans="1:24" ht="15" hidden="1" customHeight="1">
      <c r="A74" s="354"/>
      <c r="B74" s="388" t="s">
        <v>195</v>
      </c>
      <c r="C74" s="337">
        <f>C71*((C70*C42)/11+C43)*C45*C44*C72</f>
        <v>197.10000000000005</v>
      </c>
      <c r="D74" s="337">
        <f>D71*((D70*D42)/11+D43)*D45*D44*D72</f>
        <v>492.75000000000006</v>
      </c>
      <c r="E74" s="337">
        <f>E71*((E70*E42)/11+E43)*E45*E44*E72</f>
        <v>246.37500000000003</v>
      </c>
      <c r="F74" s="337">
        <f>F71*((F70*F42)/11+F43)*F45*F44*F72</f>
        <v>492.75000000000006</v>
      </c>
      <c r="G74" s="337">
        <f>G71*((G70*G42)/11+G43)*G45*G44*G72</f>
        <v>443.47500000000002</v>
      </c>
      <c r="H74" s="101"/>
      <c r="I74" s="413"/>
      <c r="J74" s="414"/>
      <c r="K74" s="108"/>
      <c r="L74" s="406"/>
      <c r="Q74" s="91"/>
      <c r="R74" s="91"/>
      <c r="S74" s="91"/>
      <c r="T74" s="91"/>
      <c r="U74" s="91"/>
      <c r="V74" s="91"/>
      <c r="W74" s="91"/>
      <c r="X74" s="91"/>
    </row>
    <row r="75" spans="1:24" ht="15" hidden="1" customHeight="1">
      <c r="A75" s="354"/>
      <c r="B75" s="388" t="s">
        <v>197</v>
      </c>
      <c r="C75" s="336">
        <f>C74*C73/1000</f>
        <v>0.70686160714285751</v>
      </c>
      <c r="D75" s="336">
        <f>D74*D73/1000</f>
        <v>1.7671540178571434</v>
      </c>
      <c r="E75" s="336">
        <f>E74*E73/1000</f>
        <v>0.5663955185439562</v>
      </c>
      <c r="F75" s="336">
        <f>F74*F73/1000</f>
        <v>2.2720551658163273</v>
      </c>
      <c r="G75" s="336">
        <f>G74*G73/1000</f>
        <v>1.590438616071429</v>
      </c>
      <c r="H75" s="101"/>
      <c r="I75" s="413"/>
      <c r="J75" s="414"/>
      <c r="K75" s="108"/>
      <c r="L75" s="406"/>
      <c r="Q75" s="91"/>
      <c r="R75" s="91"/>
      <c r="S75" s="91"/>
      <c r="T75" s="91"/>
      <c r="U75" s="91"/>
      <c r="V75" s="91"/>
      <c r="W75" s="91"/>
      <c r="X75" s="91"/>
    </row>
    <row r="76" spans="1:24" ht="15" hidden="1" customHeight="1">
      <c r="A76" s="354"/>
      <c r="B76" s="354"/>
      <c r="C76" s="354"/>
      <c r="D76" s="354"/>
      <c r="E76" s="354"/>
      <c r="F76" s="354"/>
      <c r="G76" s="354"/>
      <c r="H76" s="354"/>
      <c r="I76" s="413"/>
      <c r="J76" s="414"/>
      <c r="K76" s="108"/>
      <c r="L76" s="108"/>
      <c r="M76" s="108"/>
      <c r="N76" s="108"/>
      <c r="O76" s="108"/>
      <c r="Q76" s="91"/>
      <c r="R76" s="91"/>
      <c r="S76" s="91"/>
      <c r="T76" s="91"/>
      <c r="U76" s="91"/>
      <c r="V76" s="91"/>
      <c r="W76" s="91"/>
      <c r="X76" s="91"/>
    </row>
    <row r="77" spans="1:24" s="90" customFormat="1" ht="21.2" customHeight="1">
      <c r="A77" s="350"/>
      <c r="B77" s="94" t="str" cm="1">
        <f t="array" ref="B77">INDEX(Textes!$B:$D, K77, $K$2)</f>
        <v>Leuchten</v>
      </c>
      <c r="C77" s="86"/>
      <c r="D77" s="86"/>
      <c r="E77" s="86"/>
      <c r="F77" s="86"/>
      <c r="G77" s="86"/>
      <c r="H77" s="86"/>
      <c r="I77" s="82"/>
      <c r="J77" s="82"/>
      <c r="K77" s="91">
        <v>86</v>
      </c>
      <c r="L77" s="98"/>
      <c r="M77" s="91"/>
      <c r="N77" s="91"/>
      <c r="O77" s="91"/>
      <c r="P77" s="96"/>
      <c r="Q77" s="91"/>
      <c r="R77" s="91"/>
      <c r="S77" s="91"/>
      <c r="T77" s="91"/>
      <c r="U77" s="91"/>
      <c r="V77" s="91"/>
      <c r="W77" s="91"/>
      <c r="X77" s="91"/>
    </row>
    <row r="78" spans="1:24" ht="45" customHeight="1">
      <c r="A78" s="355" t="s">
        <v>5244</v>
      </c>
      <c r="B78" s="368"/>
      <c r="C78" s="109" t="str" cm="1">
        <f t="array" ref="C78">INDEX(Textes!$B:$D, L78, $K$2)</f>
        <v>System-
leistung</v>
      </c>
      <c r="D78" s="109" t="str" cm="1">
        <f t="array" ref="D78">INDEX(Textes!$B:$D, M78, $K$2)</f>
        <v>Anzahl</v>
      </c>
      <c r="E78" s="109" t="str" cm="1">
        <f t="array" ref="E78">INDEX(Textes!$B:$D, N78, $K$2)</f>
        <v>Effektive 
Betriebs-
leistung</v>
      </c>
      <c r="F78" s="110" t="str" cm="1">
        <f t="array" ref="F78">INDEX(Textes!$B:$D, O78, $K$2)</f>
        <v>Installierte Leistung</v>
      </c>
      <c r="G78" s="86"/>
      <c r="H78" s="86"/>
      <c r="K78" s="91" t="s">
        <v>156</v>
      </c>
      <c r="L78" s="91">
        <v>88</v>
      </c>
      <c r="M78" s="91">
        <v>90</v>
      </c>
      <c r="N78" s="91">
        <v>91</v>
      </c>
      <c r="O78" s="91">
        <v>92</v>
      </c>
      <c r="Q78" s="91"/>
      <c r="R78" s="91"/>
      <c r="S78" s="91"/>
      <c r="T78" s="91"/>
      <c r="U78" s="91"/>
      <c r="V78" s="91"/>
      <c r="W78" s="91"/>
      <c r="X78" s="91"/>
    </row>
    <row r="79" spans="1:24" s="114" customFormat="1" ht="16.5">
      <c r="A79" s="350"/>
      <c r="B79" s="111"/>
      <c r="C79" s="112" t="s">
        <v>172</v>
      </c>
      <c r="D79" s="112" t="s">
        <v>156</v>
      </c>
      <c r="E79" s="112" t="s">
        <v>172</v>
      </c>
      <c r="F79" s="113" t="s">
        <v>162</v>
      </c>
      <c r="G79" s="86"/>
      <c r="H79" s="86"/>
      <c r="I79" s="81"/>
      <c r="J79" s="81"/>
      <c r="K79" s="96"/>
      <c r="L79" s="96"/>
      <c r="M79" s="96"/>
      <c r="N79" s="96"/>
      <c r="O79" s="96"/>
      <c r="P79" s="96"/>
      <c r="Q79" s="96"/>
      <c r="R79" s="96"/>
      <c r="S79" s="96"/>
      <c r="T79" s="96"/>
      <c r="U79" s="96"/>
      <c r="V79" s="96"/>
      <c r="W79" s="96"/>
      <c r="X79" s="96"/>
    </row>
    <row r="80" spans="1:24" ht="15" customHeight="1">
      <c r="A80" s="351"/>
      <c r="B80" s="287"/>
      <c r="C80" s="115" t="str">
        <f>IFERROR(VLOOKUP(B80, LeuchtenTabelle, 7, FALSE), "")</f>
        <v/>
      </c>
      <c r="D80" s="188"/>
      <c r="E80" s="349"/>
      <c r="F80" s="116" t="str">
        <f>IFERROR(IF(E80&gt;0, E80, C80) * D80 / 1000, "")</f>
        <v/>
      </c>
      <c r="G80" s="86"/>
      <c r="H80" s="86"/>
    </row>
    <row r="81" spans="1:24" ht="15" customHeight="1">
      <c r="A81" s="351"/>
      <c r="B81" s="287"/>
      <c r="C81" s="115" t="str">
        <f>IFERROR(VLOOKUP(B81, LeuchtenTabelle, 7, FALSE), "")</f>
        <v/>
      </c>
      <c r="D81" s="188"/>
      <c r="E81" s="349"/>
      <c r="F81" s="116" t="str">
        <f t="shared" ref="F81:F84" si="2">IFERROR(IF(E81&gt;0, E81, C81) * D81 / 1000, "")</f>
        <v/>
      </c>
      <c r="G81" s="86"/>
      <c r="H81" s="86"/>
    </row>
    <row r="82" spans="1:24" ht="15" customHeight="1">
      <c r="A82" s="351"/>
      <c r="B82" s="287"/>
      <c r="C82" s="115" t="str">
        <f>IFERROR(VLOOKUP(B82, LeuchtenTabelle, 7, FALSE), "")</f>
        <v/>
      </c>
      <c r="D82" s="188"/>
      <c r="E82" s="349"/>
      <c r="F82" s="116" t="str">
        <f t="shared" si="2"/>
        <v/>
      </c>
      <c r="G82" s="86"/>
      <c r="H82" s="86"/>
    </row>
    <row r="83" spans="1:24" ht="15" customHeight="1">
      <c r="A83" s="351"/>
      <c r="B83" s="287"/>
      <c r="C83" s="115" t="str">
        <f>IFERROR(VLOOKUP(B83, LeuchtenTabelle, 7, FALSE), "")</f>
        <v/>
      </c>
      <c r="D83" s="188"/>
      <c r="E83" s="349"/>
      <c r="F83" s="116" t="str">
        <f t="shared" si="2"/>
        <v/>
      </c>
      <c r="G83" s="86"/>
      <c r="H83" s="86"/>
    </row>
    <row r="84" spans="1:24" ht="15" customHeight="1">
      <c r="A84" s="351"/>
      <c r="B84" s="287"/>
      <c r="C84" s="115" t="str">
        <f>IFERROR(VLOOKUP(B84, LeuchtenTabelle, 7, FALSE), "")</f>
        <v/>
      </c>
      <c r="D84" s="188"/>
      <c r="E84" s="349"/>
      <c r="F84" s="116" t="str">
        <f t="shared" si="2"/>
        <v/>
      </c>
      <c r="G84" s="86"/>
      <c r="H84" s="86"/>
    </row>
    <row r="85" spans="1:24" ht="16.5">
      <c r="A85" s="351"/>
      <c r="B85" s="117"/>
      <c r="C85" s="95"/>
      <c r="D85" s="95"/>
      <c r="E85" s="95"/>
      <c r="F85" s="118"/>
      <c r="G85" s="86"/>
      <c r="H85" s="95"/>
    </row>
    <row r="86" spans="1:24" s="90" customFormat="1" ht="21.2" customHeight="1">
      <c r="A86" s="350"/>
      <c r="B86" s="94" t="str" cm="1">
        <f t="array" ref="B86">INDEX(Textes!$B:$D, K86, $K$2)</f>
        <v>Energiebilanz</v>
      </c>
      <c r="C86" s="86"/>
      <c r="D86" s="86"/>
      <c r="E86" s="86"/>
      <c r="F86" s="86"/>
      <c r="G86" s="86"/>
      <c r="H86" s="86"/>
      <c r="I86" s="82"/>
      <c r="J86" s="82"/>
      <c r="K86" s="91">
        <v>93</v>
      </c>
      <c r="L86" s="394" t="s">
        <v>130</v>
      </c>
      <c r="M86" s="394" t="s">
        <v>131</v>
      </c>
      <c r="N86" s="394" t="s">
        <v>132</v>
      </c>
      <c r="O86" s="394" t="s">
        <v>5297</v>
      </c>
      <c r="P86" s="394" t="s">
        <v>5298</v>
      </c>
      <c r="Q86" s="91"/>
      <c r="R86" s="91"/>
      <c r="S86" s="91"/>
      <c r="T86" s="91"/>
      <c r="U86" s="91"/>
      <c r="V86" s="91"/>
      <c r="W86" s="91"/>
      <c r="X86" s="91"/>
    </row>
    <row r="87" spans="1:24" ht="42" customHeight="1">
      <c r="A87" s="351"/>
      <c r="B87" s="368"/>
      <c r="C87" s="109" t="str" cm="1">
        <f t="array" ref="C87">INDEX(Textes!$B:$D,L87, $K$2)</f>
        <v>Projektwert</v>
      </c>
      <c r="D87" s="109" t="str" cm="1">
        <f t="array" ref="D87">INDEX(Textes!$B:$D, M87, $K$2)</f>
        <v>Grenzwert</v>
      </c>
      <c r="E87" s="109" t="str" cm="1">
        <f t="array" ref="E87">INDEX(Textes!$B:$D, N87, $K$2)</f>
        <v>Minergie / Prokilowatt / EffEL</v>
      </c>
      <c r="F87" s="110" t="str" cm="1">
        <f t="array" ref="F87">INDEX(Textes!$B:$D, O87, $K$2)</f>
        <v>Zielwert</v>
      </c>
      <c r="G87" s="86"/>
      <c r="H87" s="86"/>
      <c r="K87" s="91" t="s">
        <v>156</v>
      </c>
      <c r="L87" s="91">
        <v>95</v>
      </c>
      <c r="M87" s="91">
        <v>97</v>
      </c>
      <c r="N87" s="91">
        <v>98</v>
      </c>
      <c r="O87" s="91">
        <v>99</v>
      </c>
      <c r="Q87" s="91"/>
      <c r="R87" s="91"/>
      <c r="S87" s="91"/>
      <c r="T87" s="91"/>
      <c r="U87" s="91"/>
      <c r="V87" s="91"/>
      <c r="W87" s="91"/>
      <c r="X87" s="91"/>
    </row>
    <row r="88" spans="1:24" ht="15" customHeight="1">
      <c r="A88" s="351"/>
      <c r="B88" s="80" t="str" cm="1">
        <f t="array" ref="B88">INDEX(Textes!$B:$D, K88, $K$2)</f>
        <v>Installierte Leistung (kW)</v>
      </c>
      <c r="C88" s="119" t="str">
        <f>IF(SUM(F80:$F$84)&gt;0, SUM(F80:$F$84), "")</f>
        <v/>
      </c>
      <c r="D88" s="119" t="str">
        <f>IFERROR(D$89*$C$8/1000, "")</f>
        <v/>
      </c>
      <c r="E88" s="119" t="s">
        <v>156</v>
      </c>
      <c r="F88" s="120" t="str">
        <f>IFERROR(F$89*$C$8/1000, "")</f>
        <v/>
      </c>
      <c r="G88" s="86"/>
      <c r="H88" s="95"/>
      <c r="K88" s="96">
        <v>100</v>
      </c>
      <c r="L88" s="431">
        <f>SUM(F80:F84)</f>
        <v>0</v>
      </c>
      <c r="M88" s="430">
        <f>D73*$C$8/1000</f>
        <v>0</v>
      </c>
      <c r="N88" s="430">
        <f>E73*$C$8/1000</f>
        <v>0</v>
      </c>
      <c r="O88" s="430">
        <f>F73*$C$8/1000</f>
        <v>0</v>
      </c>
      <c r="P88" s="431">
        <f>SUMPRODUCT($C$80:$C$84,$D$80:$D$84)/1000</f>
        <v>0</v>
      </c>
    </row>
    <row r="89" spans="1:24" ht="15" customHeight="1">
      <c r="A89" s="351"/>
      <c r="B89" s="80" t="str" cm="1">
        <f t="array" ref="B89">INDEX(Textes!$B:$D, K89, $K$2)</f>
        <v>Spezifische Leistung (W/m²)</v>
      </c>
      <c r="C89" s="119" t="str">
        <f>IFERROR(C88/$C$8*1000, "")</f>
        <v/>
      </c>
      <c r="D89" s="119" t="str">
        <f>IFERROR($M$89, "")</f>
        <v/>
      </c>
      <c r="E89" s="119" t="s">
        <v>156</v>
      </c>
      <c r="F89" s="120" t="str">
        <f>IFERROR($N$89, "")</f>
        <v/>
      </c>
      <c r="G89" s="86"/>
      <c r="H89" s="95"/>
      <c r="K89" s="96">
        <v>101</v>
      </c>
      <c r="L89" s="371" t="e">
        <f>L$88/$C$8*1000</f>
        <v>#DIV/0!</v>
      </c>
      <c r="M89" s="371" t="e">
        <f>M$88/$C$8*1000</f>
        <v>#DIV/0!</v>
      </c>
      <c r="N89" s="371" t="e">
        <f>N$88/$C$8*1000</f>
        <v>#DIV/0!</v>
      </c>
      <c r="O89" s="371" t="e">
        <f>O$88/$C$8*1000</f>
        <v>#DIV/0!</v>
      </c>
      <c r="P89" s="371" t="e">
        <f>P$88/$C$8*1000</f>
        <v>#DIV/0!</v>
      </c>
    </row>
    <row r="90" spans="1:24" ht="15" customHeight="1">
      <c r="A90" s="351"/>
      <c r="B90" s="80" t="str" cm="1">
        <f t="array" ref="B90">INDEX(Textes!$B:$D, K90, $K$2)</f>
        <v>Volllaststunden (h/a)</v>
      </c>
      <c r="C90" s="121" t="str">
        <f>IF(ISNUMBER(C88), L$90, "")</f>
        <v/>
      </c>
      <c r="D90" s="121" t="str">
        <f>IF(ISNUMBER(D88), M$90, "")</f>
        <v/>
      </c>
      <c r="E90" s="121" t="s">
        <v>156</v>
      </c>
      <c r="F90" s="400" t="str">
        <f>IF(ISNUMBER(F88), N$90, "")</f>
        <v/>
      </c>
      <c r="G90" s="86"/>
      <c r="H90" s="95"/>
      <c r="K90" s="96">
        <v>102</v>
      </c>
      <c r="L90" s="372">
        <f>IFERROR(C$74, "")</f>
        <v>197.10000000000005</v>
      </c>
      <c r="M90" s="372">
        <f>IFERROR(D$74, "")</f>
        <v>492.75000000000006</v>
      </c>
      <c r="N90" s="372">
        <f>IFERROR(E$74, "")</f>
        <v>246.37500000000003</v>
      </c>
      <c r="O90" s="372">
        <f>IFERROR(F$74, "")</f>
        <v>492.75000000000006</v>
      </c>
      <c r="P90" s="372">
        <f>IFERROR(G$74, "")</f>
        <v>443.47500000000002</v>
      </c>
    </row>
    <row r="91" spans="1:24" ht="15" customHeight="1">
      <c r="A91" s="351"/>
      <c r="B91" s="80" t="str" cm="1">
        <f t="array" ref="B91">INDEX(Textes!$B:$D, K91, $K$2)</f>
        <v>Elektrizitätsbedarf (MWh/a)</v>
      </c>
      <c r="C91" s="120" t="str">
        <f>IFERROR(C92*$C$8/1000, "")</f>
        <v/>
      </c>
      <c r="D91" s="120" t="str">
        <f>IFERROR(D92*$C$8/1000, "")</f>
        <v/>
      </c>
      <c r="E91" s="119" t="str">
        <f>IFERROR(($D91+$F91)/2, "")</f>
        <v/>
      </c>
      <c r="F91" s="120" t="str">
        <f>IFERROR(F92*$C$8/1000, "")</f>
        <v/>
      </c>
      <c r="G91" s="86"/>
      <c r="H91" s="95"/>
      <c r="K91" s="96">
        <v>104</v>
      </c>
      <c r="L91" s="371">
        <f t="shared" ref="L91:P91" si="3">L88*L90/1000</f>
        <v>0</v>
      </c>
      <c r="M91" s="371">
        <f t="shared" si="3"/>
        <v>0</v>
      </c>
      <c r="N91" s="371">
        <f t="shared" si="3"/>
        <v>0</v>
      </c>
      <c r="O91" s="371">
        <f t="shared" si="3"/>
        <v>0</v>
      </c>
      <c r="P91" s="371">
        <f t="shared" si="3"/>
        <v>0</v>
      </c>
    </row>
    <row r="92" spans="1:24" ht="15" customHeight="1">
      <c r="A92" s="351"/>
      <c r="B92" s="80" t="str" cm="1">
        <f t="array" ref="B92">INDEX(Textes!$B:$D, K92, $K$2)</f>
        <v>Elektrizitätsbedarf (kWh/m²)</v>
      </c>
      <c r="C92" s="119" t="str">
        <f>IFERROR(C$88*C$90/$C$8, "")</f>
        <v/>
      </c>
      <c r="D92" s="119" t="str">
        <f>IFERROR(D$88*D$90/$C$8, "")</f>
        <v/>
      </c>
      <c r="E92" s="119" t="str">
        <f>IFERROR(($D92+$F92)/2, "")</f>
        <v/>
      </c>
      <c r="F92" s="120" t="str">
        <f>IFERROR(F$88*F$90/$C$8, "")</f>
        <v/>
      </c>
      <c r="G92" s="86"/>
      <c r="H92" s="95"/>
      <c r="K92" s="96">
        <v>103</v>
      </c>
      <c r="L92" s="375" t="e">
        <f t="shared" ref="L92:P92" si="4">L89*L90/1000</f>
        <v>#DIV/0!</v>
      </c>
      <c r="M92" s="375" t="e">
        <f t="shared" si="4"/>
        <v>#DIV/0!</v>
      </c>
      <c r="N92" s="375" t="e">
        <f t="shared" si="4"/>
        <v>#DIV/0!</v>
      </c>
      <c r="O92" s="375" t="e">
        <f t="shared" si="4"/>
        <v>#DIV/0!</v>
      </c>
      <c r="P92" s="375" t="e">
        <f t="shared" si="4"/>
        <v>#DIV/0!</v>
      </c>
    </row>
    <row r="93" spans="1:24" ht="16.5">
      <c r="A93" s="351"/>
      <c r="B93" s="86"/>
      <c r="C93" s="95"/>
      <c r="D93" s="95"/>
      <c r="E93" s="95"/>
      <c r="F93" s="95"/>
      <c r="G93" s="86"/>
      <c r="H93" s="95"/>
    </row>
    <row r="94" spans="1:24" ht="16.5">
      <c r="A94" s="351"/>
      <c r="B94" s="86"/>
      <c r="C94" s="95"/>
      <c r="D94" s="95"/>
      <c r="E94" s="95"/>
      <c r="F94" s="95"/>
      <c r="G94" s="86"/>
      <c r="H94" s="95"/>
    </row>
    <row r="95" spans="1:24" ht="16.5">
      <c r="A95" s="351"/>
      <c r="B95" s="86"/>
      <c r="C95" s="95"/>
      <c r="D95" s="95"/>
      <c r="E95" s="95"/>
      <c r="F95" s="95"/>
      <c r="G95" s="86"/>
      <c r="H95" s="95"/>
    </row>
    <row r="96" spans="1:24" ht="16.5">
      <c r="A96" s="351"/>
      <c r="B96" s="86"/>
      <c r="C96" s="95"/>
      <c r="D96" s="95"/>
      <c r="E96" s="95"/>
      <c r="F96" s="95"/>
      <c r="G96" s="86"/>
      <c r="H96" s="95"/>
    </row>
    <row r="97" spans="1:8" ht="16.5">
      <c r="A97" s="351"/>
      <c r="B97" s="86"/>
      <c r="C97" s="95"/>
      <c r="D97" s="95"/>
      <c r="E97" s="95"/>
      <c r="F97" s="95"/>
      <c r="G97" s="86"/>
      <c r="H97" s="95"/>
    </row>
    <row r="98" spans="1:8" ht="16.5">
      <c r="A98" s="351"/>
      <c r="B98" s="86"/>
      <c r="C98" s="95"/>
      <c r="D98" s="95"/>
      <c r="E98" s="95"/>
      <c r="F98" s="95"/>
      <c r="G98" s="86"/>
      <c r="H98" s="95"/>
    </row>
    <row r="99" spans="1:8" ht="16.5">
      <c r="A99" s="351"/>
      <c r="B99" s="86"/>
      <c r="C99" s="95"/>
      <c r="D99" s="95"/>
      <c r="E99" s="95"/>
      <c r="F99" s="95"/>
      <c r="G99" s="86"/>
      <c r="H99" s="95"/>
    </row>
    <row r="100" spans="1:8" ht="16.5">
      <c r="A100" s="351"/>
      <c r="B100" s="86"/>
      <c r="C100" s="95"/>
      <c r="D100" s="95"/>
      <c r="E100" s="95"/>
      <c r="F100" s="95"/>
      <c r="G100" s="86"/>
      <c r="H100" s="95"/>
    </row>
    <row r="101" spans="1:8" ht="16.5" hidden="1">
      <c r="A101" s="351"/>
      <c r="B101" s="122"/>
      <c r="C101" s="123"/>
      <c r="D101" s="123"/>
      <c r="E101" s="123"/>
      <c r="F101" s="123"/>
      <c r="G101" s="86"/>
      <c r="H101" s="123"/>
    </row>
    <row r="102" spans="1:8" ht="16.5" hidden="1">
      <c r="A102" s="351"/>
      <c r="B102" s="122"/>
      <c r="C102" s="123"/>
      <c r="D102" s="123"/>
      <c r="E102" s="123"/>
      <c r="F102" s="123"/>
      <c r="G102" s="86"/>
      <c r="H102" s="123"/>
    </row>
    <row r="103" spans="1:8" ht="16.5" hidden="1">
      <c r="B103" s="122"/>
      <c r="C103" s="123"/>
      <c r="D103" s="123"/>
      <c r="E103" s="123"/>
      <c r="F103" s="123"/>
      <c r="G103" s="86"/>
      <c r="H103" s="123"/>
    </row>
    <row r="104" spans="1:8" ht="16.5" hidden="1">
      <c r="A104" s="351"/>
      <c r="B104" s="86"/>
      <c r="C104" s="95"/>
      <c r="D104" s="95"/>
      <c r="E104" s="95"/>
      <c r="F104" s="95"/>
      <c r="G104" s="86"/>
      <c r="H104" s="95"/>
    </row>
    <row r="105" spans="1:8" ht="16.5" hidden="1" customHeight="1">
      <c r="G105" s="86"/>
    </row>
  </sheetData>
  <sheetProtection algorithmName="SHA-512" hashValue="XztCjQ+j42ipGF3bkR6Lz3Rr6TIHvlUaRojHSWxtfF0RZsieLCbdL98w7OCY9le+gW+CCws9+Tvqi47Q9rGRgg==" saltValue="eGVmCf1bcvscIqegCqGmdQ==" spinCount="100000" sheet="1" objects="1" scenarios="1"/>
  <mergeCells count="25">
    <mergeCell ref="C10:F10"/>
    <mergeCell ref="B4:F4"/>
    <mergeCell ref="C6:F6"/>
    <mergeCell ref="C7:F7"/>
    <mergeCell ref="C8:F8"/>
    <mergeCell ref="C9:F9"/>
    <mergeCell ref="C24:F24"/>
    <mergeCell ref="C11:F11"/>
    <mergeCell ref="C12:F12"/>
    <mergeCell ref="C15:F15"/>
    <mergeCell ref="C16:F16"/>
    <mergeCell ref="C17:F17"/>
    <mergeCell ref="C18:F18"/>
    <mergeCell ref="C19:F19"/>
    <mergeCell ref="C20:F20"/>
    <mergeCell ref="C21:F21"/>
    <mergeCell ref="C22:F22"/>
    <mergeCell ref="C23:F23"/>
    <mergeCell ref="C33:F33"/>
    <mergeCell ref="C27:F27"/>
    <mergeCell ref="C28:F28"/>
    <mergeCell ref="C29:F29"/>
    <mergeCell ref="C30:F30"/>
    <mergeCell ref="C31:F31"/>
    <mergeCell ref="C32:F32"/>
  </mergeCells>
  <conditionalFormatting sqref="B80:B84">
    <cfRule type="expression" dxfId="35" priority="5">
      <formula>NOT(ISBLANK($B80))</formula>
    </cfRule>
  </conditionalFormatting>
  <conditionalFormatting sqref="B10:F12 B15:F23">
    <cfRule type="expression" dxfId="34" priority="6">
      <formula>$J$9=FALSE</formula>
    </cfRule>
  </conditionalFormatting>
  <conditionalFormatting sqref="B12:F12">
    <cfRule type="expression" dxfId="33" priority="8">
      <formula>$J$11=FALSE</formula>
    </cfRule>
  </conditionalFormatting>
  <conditionalFormatting sqref="B28:F33">
    <cfRule type="expression" dxfId="32" priority="9">
      <formula>NOT($J$27)</formula>
    </cfRule>
  </conditionalFormatting>
  <conditionalFormatting sqref="C12">
    <cfRule type="expression" dxfId="31" priority="1">
      <formula>AND(NOT($J$11), NOT(ISBLANK($C12)))</formula>
    </cfRule>
  </conditionalFormatting>
  <conditionalFormatting sqref="C6:F12 C15:F24 C27:F33">
    <cfRule type="expression" dxfId="30" priority="7">
      <formula>NOT(ISBLANK($C6))</formula>
    </cfRule>
  </conditionalFormatting>
  <conditionalFormatting sqref="C10:F11 C15 C17:F23">
    <cfRule type="expression" dxfId="29" priority="2">
      <formula>AND(NOT($J$9), NOT(ISBLANK($C10)))</formula>
    </cfRule>
  </conditionalFormatting>
  <conditionalFormatting sqref="C28:F33">
    <cfRule type="expression" dxfId="28" priority="3">
      <formula>AND(NOT($J$27), NOT(ISBLANK($C28)))</formula>
    </cfRule>
  </conditionalFormatting>
  <conditionalFormatting sqref="D80:E84">
    <cfRule type="expression" dxfId="27" priority="4">
      <formula>NOT(ISBLANK(D80))</formula>
    </cfRule>
  </conditionalFormatting>
  <dataValidations count="22">
    <dataValidation type="list" allowBlank="1" showInputMessage="1" showErrorMessage="1" sqref="C27:F27" xr:uid="{68BE2359-A0CB-41B2-A32D-643BF9094666}">
      <formula1>JaNein</formula1>
    </dataValidation>
    <dataValidation type="list" allowBlank="1" showInputMessage="1" showErrorMessage="1" sqref="C33:F33" xr:uid="{47EF0822-A0D0-44EA-92E2-C710D2F67232}">
      <formula1>Regelung_Tageslicht</formula1>
    </dataValidation>
    <dataValidation type="list" allowBlank="1" showInputMessage="1" showErrorMessage="1" sqref="C28:F28" xr:uid="{4CDBFD10-749E-4FB8-B359-6A58A3FA2E07}">
      <formula1>Glasanteil</formula1>
    </dataValidation>
    <dataValidation type="list" allowBlank="1" showInputMessage="1" showErrorMessage="1" sqref="C30:F30" xr:uid="{AEEBA83B-A48D-4390-BE12-76E481FE3952}">
      <formula1>Umgebung</formula1>
    </dataValidation>
    <dataValidation type="list" allowBlank="1" showInputMessage="1" showErrorMessage="1" sqref="C29:F29" xr:uid="{A4BA9690-F2F3-4FBD-8CCB-78AAD84467B6}">
      <formula1>Raumhelligkeit</formula1>
    </dataValidation>
    <dataValidation type="list" allowBlank="1" showInputMessage="1" showErrorMessage="1" sqref="C32:F32" xr:uid="{6941ED18-34D7-4525-8EB7-4F3B185D665C}">
      <formula1>IF($I$31&lt;6,Sonnenschutz_Regelung_Mit,Sonnenschutz_Regelung_Ohne)</formula1>
    </dataValidation>
    <dataValidation type="list" allowBlank="1" showInputMessage="1" showErrorMessage="1" sqref="C31:F31" xr:uid="{F2291E53-C9BC-4995-868F-8F497A37C03C}">
      <formula1>Sonnenschutz_Art</formula1>
    </dataValidation>
    <dataValidation type="decimal" allowBlank="1" showInputMessage="1" showErrorMessage="1" sqref="C22:F22" xr:uid="{3CBC7F16-8D0E-49F4-958C-09DFAC85D32F}">
      <formula1>0</formula1>
      <formula2>9999</formula2>
    </dataValidation>
    <dataValidation type="decimal" allowBlank="1" showInputMessage="1" showErrorMessage="1" sqref="C21:F21" xr:uid="{83C03F79-EEB3-4D33-863C-6970EBB8F0C7}">
      <formula1>0</formula1>
      <formula2>365</formula2>
    </dataValidation>
    <dataValidation type="decimal" allowBlank="1" showInputMessage="1" showErrorMessage="1" sqref="C20:F20" xr:uid="{B922F624-6291-478E-AFE4-42FE101CA2AB}">
      <formula1>0</formula1>
      <formula2>13</formula2>
    </dataValidation>
    <dataValidation type="decimal" allowBlank="1" showInputMessage="1" showErrorMessage="1" sqref="C19:F19" xr:uid="{8D431BFF-368F-4CE2-9722-B0D6F95B7F54}">
      <formula1>0</formula1>
      <formula2>11</formula2>
    </dataValidation>
    <dataValidation type="list" allowBlank="1" showInputMessage="1" showErrorMessage="1" sqref="C18:F18" xr:uid="{E31543C9-16A9-4852-9420-CFE78029A38A}">
      <formula1>"0.05,0.75"</formula1>
    </dataValidation>
    <dataValidation type="decimal" allowBlank="1" showInputMessage="1" showErrorMessage="1" sqref="C17:F17" xr:uid="{6FCA21E6-E77E-4EFC-9CCB-8F78FD1FB04C}">
      <formula1>0</formula1>
      <formula2>30</formula2>
    </dataValidation>
    <dataValidation type="decimal" allowBlank="1" showInputMessage="1" showErrorMessage="1" sqref="C15:F15" xr:uid="{526B61C1-18B3-4A12-A394-2DBE7B2AEE75}">
      <formula1>0</formula1>
      <formula2>999</formula2>
    </dataValidation>
    <dataValidation type="list" allowBlank="1" showInputMessage="1" showErrorMessage="1" sqref="C9:F9" xr:uid="{000FDC40-2684-4259-9177-DC842157A3CE}">
      <formula1>RoomTypes</formula1>
    </dataValidation>
    <dataValidation type="list" allowBlank="1" showInputMessage="1" showErrorMessage="1" sqref="C24:F24" xr:uid="{3E7F094C-7FA9-4E52-811D-35432A9F2B5E}">
      <formula1>k_Pr</formula1>
    </dataValidation>
    <dataValidation type="decimal" allowBlank="1" showInputMessage="1" showErrorMessage="1" sqref="C16:F16 C8:F8" xr:uid="{AB58E282-A5DA-4BD3-9D01-77B5935A16C0}">
      <formula1>0</formula1>
      <formula2>1000000</formula2>
    </dataValidation>
    <dataValidation type="textLength" allowBlank="1" showInputMessage="1" showErrorMessage="1" sqref="C6:F7" xr:uid="{4D0DBBD0-D642-4944-A381-8430B4424488}">
      <formula1>0</formula1>
      <formula2>250</formula2>
    </dataValidation>
    <dataValidation type="list" allowBlank="1" showInputMessage="1" showErrorMessage="1" sqref="B80:B84" xr:uid="{BA293986-A6E1-4560-A544-8AB8216FE72F}">
      <formula1>LeuchtenListe</formula1>
    </dataValidation>
    <dataValidation type="decimal" operator="greaterThanOrEqual" allowBlank="1" showInputMessage="1" showErrorMessage="1" sqref="E80:E84" xr:uid="{A2731196-F308-450F-A867-71710CB49E47}">
      <formula1>0</formula1>
    </dataValidation>
    <dataValidation type="whole" allowBlank="1" showInputMessage="1" showErrorMessage="1" sqref="D80:D84" xr:uid="{5DF10973-17A1-4028-9E5C-CBCCFDCC6605}">
      <formula1>0</formula1>
      <formula2>1000000</formula2>
    </dataValidation>
    <dataValidation type="list" allowBlank="1" showInputMessage="1" showErrorMessage="1" sqref="C32:F32" xr:uid="{2D066366-74B6-47D8-A515-5ECE1BE252BB}">
      <formula1>IF($I$31&lt;=5, Sonnenschutz_Regelung_Mit, Sonnenschutz_Regelung_Ohne)</formula1>
    </dataValidation>
  </dataValidations>
  <pageMargins left="0.7" right="0.7" top="0.75" bottom="0.75" header="0.3" footer="0.3"/>
  <legacyDrawing r:id="rId1"/>
  <extLst>
    <ext xmlns:x14="http://schemas.microsoft.com/office/spreadsheetml/2009/9/main" uri="{CCE6A557-97BC-4b89-ADB6-D9C93CAAB3DF}">
      <x14:dataValidations xmlns:xm="http://schemas.microsoft.com/office/excel/2006/main" count="5">
        <x14:dataValidation type="list" allowBlank="1" showInputMessage="1" showErrorMessage="1" xr:uid="{9B61B629-B710-4340-8E36-AD6B7695AA57}">
          <x14:formula1>
            <xm:f>Dropdowns!$A$209:$A$215</xm:f>
          </x14:formula1>
          <xm:sqref>C12:F12</xm:sqref>
        </x14:dataValidation>
        <x14:dataValidation type="list" allowBlank="1" showInputMessage="1" showErrorMessage="1" xr:uid="{9413DB17-C2C4-46AC-A0C9-E16FC1B6A869}">
          <x14:formula1>
            <xm:f>Dropdowns!$A$60:$A$62</xm:f>
          </x14:formula1>
          <xm:sqref>C27:F33 C23:F24</xm:sqref>
        </x14:dataValidation>
        <x14:dataValidation type="list" allowBlank="1" showInputMessage="1" showErrorMessage="1" xr:uid="{D3AA1811-423E-490A-82CA-CD8FCDC05009}">
          <x14:formula1>
            <xm:f>Dropdowns!$A$92:$A$93</xm:f>
          </x14:formula1>
          <xm:sqref>C11:F11</xm:sqref>
        </x14:dataValidation>
        <x14:dataValidation type="list" allowBlank="1" showInputMessage="1" showErrorMessage="1" xr:uid="{D8B76E33-5CB5-4CA2-9F51-01E397974318}">
          <x14:formula1>
            <xm:f>Dropdowns!$A$42:$A$47</xm:f>
          </x14:formula1>
          <xm:sqref>C31:F31</xm:sqref>
        </x14:dataValidation>
        <x14:dataValidation type="list" allowBlank="1" showInputMessage="1" showErrorMessage="1" xr:uid="{EBE601ED-72F8-49BC-8F5B-CDC6BE5A92AC}">
          <x14:formula1>
            <xm:f>Dropdowns!$A$28:$A$38</xm:f>
          </x14:formula1>
          <xm:sqref>C28:F28</xm:sqref>
        </x14:dataValidation>
      </x14:dataValidations>
    </ext>
  </extLs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54376D-0DE3-40D5-B425-090305E9291B}">
  <dimension ref="A1:X105"/>
  <sheetViews>
    <sheetView workbookViewId="0">
      <selection activeCell="C6" sqref="C6:F6"/>
    </sheetView>
  </sheetViews>
  <sheetFormatPr baseColWidth="10" defaultColWidth="0" defaultRowHeight="0" customHeight="1" zeroHeight="1"/>
  <cols>
    <col min="1" max="1" width="3.33203125" style="356" customWidth="1"/>
    <col min="2" max="2" width="30.77734375" style="90" customWidth="1"/>
    <col min="3" max="6" width="10.77734375" style="97" customWidth="1"/>
    <col min="7" max="7" width="10.77734375" style="97" hidden="1" customWidth="1"/>
    <col min="8" max="8" width="3.33203125" style="97" customWidth="1"/>
    <col min="9" max="10" width="5.6640625" style="81" hidden="1" customWidth="1"/>
    <col min="11" max="11" width="5.6640625" style="96" hidden="1" customWidth="1"/>
    <col min="12" max="16" width="10.77734375" style="96" hidden="1" customWidth="1"/>
    <col min="17" max="17" width="2.77734375" style="96" hidden="1" customWidth="1"/>
    <col min="18" max="24" width="5.6640625" style="96" hidden="1" customWidth="1"/>
    <col min="25" max="16384" width="11.5546875" style="97" hidden="1"/>
  </cols>
  <sheetData>
    <row r="1" spans="1:24" s="90" customFormat="1" ht="16.5" customHeight="1">
      <c r="A1" s="350"/>
      <c r="B1" s="86"/>
      <c r="C1" s="86"/>
      <c r="D1" s="86"/>
      <c r="E1" s="86"/>
      <c r="F1" s="86"/>
      <c r="G1" s="95"/>
      <c r="H1" s="86"/>
      <c r="I1" s="88" t="s">
        <v>5296</v>
      </c>
      <c r="J1" s="88" t="s">
        <v>5293</v>
      </c>
      <c r="K1" s="89" t="s">
        <v>159</v>
      </c>
      <c r="L1" s="403" t="s">
        <v>5294</v>
      </c>
      <c r="M1" s="89"/>
      <c r="N1" s="89"/>
      <c r="O1" s="89"/>
      <c r="P1" s="89"/>
      <c r="Q1" s="89"/>
      <c r="R1" s="89"/>
      <c r="S1" s="89"/>
      <c r="T1" s="89"/>
      <c r="U1" s="89"/>
      <c r="V1" s="89"/>
      <c r="W1" s="89"/>
      <c r="X1" s="89"/>
    </row>
    <row r="2" spans="1:24" s="90" customFormat="1" ht="24.95" customHeight="1">
      <c r="A2" s="350"/>
      <c r="B2" s="86"/>
      <c r="C2" s="86"/>
      <c r="D2" s="86"/>
      <c r="E2" s="86"/>
      <c r="F2" s="86"/>
      <c r="G2" s="95"/>
      <c r="H2" s="86"/>
      <c r="I2" s="88"/>
      <c r="J2" s="88"/>
      <c r="K2" s="89">
        <f>A!$J$2</f>
        <v>1</v>
      </c>
      <c r="L2" s="403"/>
      <c r="M2" s="89"/>
      <c r="N2" s="89"/>
      <c r="O2" s="89"/>
      <c r="P2" s="89"/>
      <c r="Q2" s="89"/>
      <c r="R2" s="89"/>
      <c r="S2" s="89"/>
      <c r="T2" s="89"/>
      <c r="U2" s="89"/>
      <c r="V2" s="89"/>
      <c r="W2" s="89"/>
      <c r="X2" s="89"/>
    </row>
    <row r="3" spans="1:24" s="90" customFormat="1" ht="24.95" customHeight="1" thickBot="1">
      <c r="A3" s="350"/>
      <c r="B3" s="374" t="str" cm="1">
        <f t="array" ref="B3">INDEX(Textes!$B:$D, K3, $K$2)&amp;": "&amp;C6</f>
        <v xml:space="preserve">Raumdatenblatt: </v>
      </c>
      <c r="C3" s="358"/>
      <c r="D3" s="358"/>
      <c r="E3" s="358"/>
      <c r="F3" s="358"/>
      <c r="G3" s="95"/>
      <c r="H3" s="86"/>
      <c r="I3" s="82"/>
      <c r="J3" s="82"/>
      <c r="K3" s="91">
        <v>70</v>
      </c>
      <c r="L3" s="404"/>
      <c r="M3" s="92"/>
      <c r="N3" s="92"/>
      <c r="O3" s="92"/>
      <c r="P3" s="92"/>
      <c r="Q3" s="92"/>
      <c r="R3" s="92"/>
      <c r="S3" s="92"/>
      <c r="T3" s="92"/>
      <c r="U3" s="92"/>
      <c r="V3" s="92"/>
      <c r="W3" s="92"/>
      <c r="X3" s="92"/>
    </row>
    <row r="4" spans="1:24" s="90" customFormat="1" ht="24.95" customHeight="1">
      <c r="A4" s="350"/>
      <c r="B4" s="522" t="str" cm="1">
        <f t="array" ref="B4">IF(J9, INDEX(Textes!$B:$D, K4, $K$2), "")</f>
        <v/>
      </c>
      <c r="C4" s="522"/>
      <c r="D4" s="522"/>
      <c r="E4" s="522"/>
      <c r="F4" s="522"/>
      <c r="G4" s="95"/>
      <c r="H4" s="86"/>
      <c r="I4" s="93"/>
      <c r="J4" s="93"/>
      <c r="K4" s="91">
        <v>132</v>
      </c>
      <c r="L4" s="404"/>
      <c r="M4" s="92"/>
      <c r="N4" s="92"/>
      <c r="O4" s="92"/>
      <c r="P4" s="96"/>
      <c r="Q4" s="91"/>
      <c r="R4" s="91"/>
      <c r="S4" s="91"/>
      <c r="T4" s="91"/>
      <c r="U4" s="91"/>
      <c r="V4" s="91"/>
      <c r="W4" s="91"/>
      <c r="X4" s="91"/>
    </row>
    <row r="5" spans="1:24" s="90" customFormat="1" ht="21.2" customHeight="1">
      <c r="A5" s="350"/>
      <c r="B5" s="94" t="str" cm="1">
        <f t="array" ref="B5">INDEX(Textes!$B:$D, K5, $K$2)</f>
        <v>Raum oder Raumgruppe</v>
      </c>
      <c r="C5" s="86"/>
      <c r="D5" s="86"/>
      <c r="E5" s="86"/>
      <c r="F5" s="86"/>
      <c r="G5" s="95"/>
      <c r="H5" s="86"/>
      <c r="I5" s="82"/>
      <c r="J5" s="82"/>
      <c r="K5" s="91">
        <v>71</v>
      </c>
      <c r="L5" s="405"/>
      <c r="M5" s="91"/>
      <c r="N5" s="91"/>
      <c r="O5" s="91"/>
      <c r="P5" s="96"/>
      <c r="Q5" s="91"/>
      <c r="R5" s="91"/>
      <c r="S5" s="91"/>
      <c r="T5" s="91"/>
      <c r="U5" s="91"/>
      <c r="V5" s="91"/>
      <c r="W5" s="91"/>
      <c r="X5" s="91"/>
    </row>
    <row r="6" spans="1:24" ht="15" customHeight="1">
      <c r="A6" s="351"/>
      <c r="B6" s="80" t="str" cm="1">
        <f t="array" ref="B6">INDEX(Textes!$B:$D, K6, $K$2)</f>
        <v>Name</v>
      </c>
      <c r="C6" s="523"/>
      <c r="D6" s="523"/>
      <c r="E6" s="523"/>
      <c r="F6" s="524"/>
      <c r="G6" s="95"/>
      <c r="H6" s="95"/>
      <c r="K6" s="96">
        <v>72</v>
      </c>
      <c r="L6" s="406"/>
      <c r="Q6" s="91"/>
      <c r="R6" s="91"/>
      <c r="S6" s="91"/>
      <c r="T6" s="91"/>
      <c r="U6" s="91"/>
      <c r="V6" s="91"/>
      <c r="W6" s="91"/>
      <c r="X6" s="91"/>
    </row>
    <row r="7" spans="1:24" ht="15" customHeight="1">
      <c r="A7" s="351"/>
      <c r="B7" s="80" t="str" cm="1">
        <f t="array" ref="B7">INDEX(Textes!$B:$D, K7, $K$2)</f>
        <v>Beschreibung</v>
      </c>
      <c r="C7" s="525"/>
      <c r="D7" s="525"/>
      <c r="E7" s="525"/>
      <c r="F7" s="526"/>
      <c r="G7" s="95"/>
      <c r="H7" s="95"/>
      <c r="K7" s="96">
        <v>73</v>
      </c>
      <c r="L7" s="407"/>
      <c r="M7" s="99"/>
      <c r="N7" s="99"/>
      <c r="O7" s="99"/>
      <c r="Q7" s="91"/>
      <c r="R7" s="91"/>
      <c r="S7" s="91"/>
      <c r="T7" s="91"/>
      <c r="U7" s="91"/>
      <c r="V7" s="91"/>
      <c r="W7" s="91"/>
      <c r="X7" s="91"/>
    </row>
    <row r="8" spans="1:24" ht="15" customHeight="1">
      <c r="A8" s="351"/>
      <c r="B8" s="80" t="str" cm="1">
        <f t="array" ref="B8">INDEX(Textes!$B:$D, K8, $K$2)</f>
        <v>Nettofläche m2</v>
      </c>
      <c r="C8" s="527"/>
      <c r="D8" s="527"/>
      <c r="E8" s="527"/>
      <c r="F8" s="528"/>
      <c r="G8" s="95"/>
      <c r="H8" s="95"/>
      <c r="K8" s="96">
        <v>74</v>
      </c>
      <c r="L8" s="407"/>
      <c r="M8" s="99"/>
      <c r="N8" s="99"/>
      <c r="O8" s="99"/>
      <c r="Q8" s="91"/>
      <c r="R8" s="91"/>
      <c r="S8" s="91"/>
      <c r="T8" s="91"/>
      <c r="U8" s="91"/>
      <c r="V8" s="91"/>
      <c r="W8" s="91"/>
      <c r="X8" s="91"/>
    </row>
    <row r="9" spans="1:24" ht="15" customHeight="1">
      <c r="A9" s="351"/>
      <c r="B9" s="80" t="str" cm="1">
        <f t="array" ref="B9">INDEX(Textes!$B:$D, K9, $K$2)</f>
        <v>Raumnutzung</v>
      </c>
      <c r="C9" s="518"/>
      <c r="D9" s="518"/>
      <c r="E9" s="518"/>
      <c r="F9" s="519"/>
      <c r="G9" s="95"/>
      <c r="H9" s="95"/>
      <c r="I9" s="370">
        <f>IF(ISBLANK(C9), 1, MATCH(C9, Dropdowns!A97:$A$150, 0))</f>
        <v>1</v>
      </c>
      <c r="J9" s="376" t="b">
        <f>(C9=Dropdowns!A150)</f>
        <v>0</v>
      </c>
      <c r="K9" s="96">
        <v>75</v>
      </c>
      <c r="L9" s="408" t="s">
        <v>5291</v>
      </c>
      <c r="M9" s="99"/>
      <c r="N9" s="99"/>
      <c r="O9" s="99"/>
      <c r="Q9" s="91"/>
      <c r="R9" s="91"/>
      <c r="S9" s="91"/>
      <c r="T9" s="91"/>
      <c r="U9" s="91"/>
      <c r="V9" s="91"/>
      <c r="W9" s="91"/>
      <c r="X9" s="91"/>
    </row>
    <row r="10" spans="1:24" ht="30" customHeight="1">
      <c r="A10" s="351"/>
      <c r="B10" s="347" t="str" cm="1">
        <f t="array" ref="B10">INDEX(Textes!$B:$D, K10, $K$2)</f>
        <v>Begründung der Spezialnutzung</v>
      </c>
      <c r="C10" s="529"/>
      <c r="D10" s="529"/>
      <c r="E10" s="529"/>
      <c r="F10" s="530"/>
      <c r="G10" s="95"/>
      <c r="H10" s="95"/>
      <c r="I10" s="82"/>
      <c r="J10" s="376"/>
      <c r="K10" s="91">
        <v>105</v>
      </c>
      <c r="L10" s="407"/>
      <c r="M10" s="99"/>
      <c r="N10" s="99"/>
      <c r="O10" s="99"/>
      <c r="Q10" s="91"/>
      <c r="R10" s="91"/>
      <c r="S10" s="91"/>
      <c r="T10" s="91"/>
      <c r="U10" s="91"/>
      <c r="V10" s="91"/>
      <c r="W10" s="91"/>
      <c r="X10" s="91"/>
    </row>
    <row r="11" spans="1:24" ht="15" customHeight="1">
      <c r="A11" s="351"/>
      <c r="B11" s="80" t="str" cm="1">
        <f t="array" ref="B11">INDEX(Textes!$B:$D, K11, $K$2)</f>
        <v>Sehbedingung</v>
      </c>
      <c r="C11" s="518"/>
      <c r="D11" s="518"/>
      <c r="E11" s="518"/>
      <c r="F11" s="519"/>
      <c r="G11" s="95"/>
      <c r="H11" s="95"/>
      <c r="I11" s="370" t="str">
        <f>IF(ISBLANK(C11), "-", MATCH(C11, Dropdowns!$A$92:$A$93, 0))</f>
        <v>-</v>
      </c>
      <c r="J11" s="376" t="b">
        <f>(I11=2)</f>
        <v>0</v>
      </c>
      <c r="K11" s="96">
        <v>76</v>
      </c>
      <c r="L11" s="408" t="s">
        <v>5292</v>
      </c>
      <c r="M11" s="99"/>
      <c r="N11" s="99"/>
      <c r="O11" s="99"/>
      <c r="Q11" s="91"/>
      <c r="R11" s="91"/>
      <c r="S11" s="91"/>
      <c r="T11" s="91"/>
      <c r="U11" s="91"/>
      <c r="V11" s="91"/>
      <c r="W11" s="91"/>
      <c r="X11" s="91"/>
    </row>
    <row r="12" spans="1:24" s="346" customFormat="1" ht="30" customHeight="1">
      <c r="A12" s="352"/>
      <c r="B12" s="347" t="str" cm="1">
        <f t="array" ref="B12">INDEX(Textes!$B:$D, K12, $K$2)</f>
        <v>Begründung für die besonderen Anforderungen</v>
      </c>
      <c r="C12" s="531"/>
      <c r="D12" s="531"/>
      <c r="E12" s="531"/>
      <c r="F12" s="532"/>
      <c r="G12" s="95"/>
      <c r="H12" s="343"/>
      <c r="I12" s="81"/>
      <c r="J12" s="81"/>
      <c r="K12" s="344">
        <v>117</v>
      </c>
      <c r="L12" s="409"/>
      <c r="M12" s="345"/>
      <c r="N12" s="345"/>
      <c r="O12" s="345"/>
      <c r="P12" s="96"/>
      <c r="Q12" s="91"/>
      <c r="R12" s="91"/>
      <c r="S12" s="91"/>
      <c r="T12" s="91"/>
      <c r="U12" s="91"/>
      <c r="V12" s="91"/>
      <c r="W12" s="91"/>
      <c r="X12" s="91"/>
    </row>
    <row r="13" spans="1:24" ht="16.5">
      <c r="A13" s="351"/>
      <c r="B13" s="86"/>
      <c r="C13" s="100"/>
      <c r="D13" s="95"/>
      <c r="E13" s="95"/>
      <c r="F13" s="95"/>
      <c r="G13" s="95"/>
      <c r="H13" s="95"/>
      <c r="L13" s="406"/>
      <c r="Q13" s="91"/>
      <c r="R13" s="91"/>
      <c r="S13" s="91"/>
      <c r="T13" s="91"/>
      <c r="U13" s="91"/>
      <c r="V13" s="91"/>
      <c r="W13" s="91"/>
      <c r="X13" s="91"/>
    </row>
    <row r="14" spans="1:24" s="90" customFormat="1" ht="21.2" customHeight="1">
      <c r="A14" s="353"/>
      <c r="B14" s="94" t="str" cm="1">
        <f t="array" ref="B14">INDEX(Textes!$B:$D, K14, $K$2)</f>
        <v>Nutzung</v>
      </c>
      <c r="C14" s="86"/>
      <c r="D14" s="86"/>
      <c r="E14" s="86"/>
      <c r="F14" s="86"/>
      <c r="G14" s="95"/>
      <c r="H14" s="86"/>
      <c r="I14" s="82"/>
      <c r="J14" s="82"/>
      <c r="K14" s="91">
        <v>77</v>
      </c>
      <c r="L14" s="405"/>
      <c r="M14" s="91"/>
      <c r="N14" s="91"/>
      <c r="O14" s="91"/>
      <c r="P14" s="96"/>
      <c r="Q14" s="91"/>
      <c r="R14" s="91"/>
      <c r="S14" s="91"/>
      <c r="T14" s="91"/>
      <c r="U14" s="91"/>
      <c r="V14" s="91"/>
      <c r="W14" s="91"/>
      <c r="X14" s="91"/>
    </row>
    <row r="15" spans="1:24" ht="15" customHeight="1">
      <c r="A15" s="351"/>
      <c r="B15" s="80" t="str" cm="1">
        <f t="array" ref="B15">INDEX(Textes!$B:$D, K15, $K$2)</f>
        <v>Raumlänge (m)</v>
      </c>
      <c r="C15" s="535"/>
      <c r="D15" s="535"/>
      <c r="E15" s="535"/>
      <c r="F15" s="536"/>
      <c r="G15" s="95"/>
      <c r="H15" s="95"/>
      <c r="K15" s="96">
        <v>108</v>
      </c>
      <c r="L15" s="407"/>
      <c r="M15" s="99"/>
      <c r="N15" s="99"/>
      <c r="O15" s="99"/>
      <c r="Q15" s="91"/>
      <c r="R15" s="91"/>
      <c r="S15" s="91"/>
      <c r="T15" s="91"/>
      <c r="U15" s="91"/>
      <c r="V15" s="91"/>
      <c r="W15" s="91"/>
      <c r="X15" s="91"/>
    </row>
    <row r="16" spans="1:24" ht="15" customHeight="1">
      <c r="A16" s="351"/>
      <c r="B16" s="80" t="str" cm="1">
        <f t="array" ref="B16">INDEX(Textes!$B:$D, K16, $K$2)</f>
        <v>Raumtiefe (m)</v>
      </c>
      <c r="C16" s="533">
        <f>IFERROR(C8/C15, 0)</f>
        <v>0</v>
      </c>
      <c r="D16" s="533"/>
      <c r="E16" s="533"/>
      <c r="F16" s="534"/>
      <c r="G16" s="95"/>
      <c r="H16" s="95"/>
      <c r="K16" s="96">
        <v>109</v>
      </c>
      <c r="L16" s="407"/>
      <c r="M16" s="99"/>
      <c r="N16" s="99"/>
      <c r="O16" s="99"/>
      <c r="Q16" s="91"/>
      <c r="R16" s="91"/>
      <c r="S16" s="91"/>
      <c r="T16" s="91"/>
      <c r="U16" s="91"/>
      <c r="V16" s="91"/>
      <c r="W16" s="91"/>
      <c r="X16" s="91"/>
    </row>
    <row r="17" spans="1:24" ht="15" customHeight="1">
      <c r="A17" s="351"/>
      <c r="B17" s="80" t="str" cm="1">
        <f t="array" ref="B17">INDEX(Textes!$B:$D, K17, $K$2)</f>
        <v>Raumhöhe (m)</v>
      </c>
      <c r="C17" s="535"/>
      <c r="D17" s="535"/>
      <c r="E17" s="535"/>
      <c r="F17" s="536"/>
      <c r="G17" s="95"/>
      <c r="H17" s="95"/>
      <c r="K17" s="96">
        <v>110</v>
      </c>
      <c r="L17" s="407"/>
      <c r="M17" s="99"/>
      <c r="N17" s="99"/>
      <c r="O17" s="99"/>
      <c r="Q17" s="91"/>
      <c r="R17" s="91"/>
      <c r="S17" s="91"/>
      <c r="T17" s="91"/>
      <c r="U17" s="91"/>
      <c r="V17" s="91"/>
      <c r="W17" s="91"/>
      <c r="X17" s="91"/>
    </row>
    <row r="18" spans="1:24" ht="15" customHeight="1">
      <c r="A18" s="351"/>
      <c r="B18" s="80" t="str" cm="1">
        <f t="array" ref="B18">INDEX(Textes!$B:$D, K18, $K$2)</f>
        <v>Bewertungsebene (m)</v>
      </c>
      <c r="C18" s="537"/>
      <c r="D18" s="537"/>
      <c r="E18" s="537"/>
      <c r="F18" s="538"/>
      <c r="G18" s="95"/>
      <c r="H18" s="95"/>
      <c r="K18" s="96">
        <v>111</v>
      </c>
      <c r="L18" s="407"/>
      <c r="M18" s="99"/>
      <c r="N18" s="99"/>
      <c r="O18" s="99"/>
      <c r="Q18" s="91"/>
      <c r="R18" s="91"/>
      <c r="S18" s="91"/>
      <c r="T18" s="91"/>
      <c r="U18" s="91"/>
      <c r="V18" s="91"/>
      <c r="W18" s="91"/>
      <c r="X18" s="91"/>
    </row>
    <row r="19" spans="1:24" ht="15" customHeight="1">
      <c r="A19" s="351"/>
      <c r="B19" s="80" t="str" cm="1">
        <f t="array" ref="B19">INDEX(Textes!$B:$D, K19, $K$2)</f>
        <v>Betriebsstunden am Tag (h/d)</v>
      </c>
      <c r="C19" s="523"/>
      <c r="D19" s="523"/>
      <c r="E19" s="523"/>
      <c r="F19" s="524"/>
      <c r="G19" s="95"/>
      <c r="H19" s="95"/>
      <c r="K19" s="96">
        <v>112</v>
      </c>
      <c r="L19" s="407"/>
      <c r="M19" s="99"/>
      <c r="N19" s="99"/>
      <c r="O19" s="99"/>
      <c r="Q19" s="91"/>
      <c r="R19" s="91"/>
      <c r="S19" s="91"/>
      <c r="T19" s="91"/>
      <c r="U19" s="91"/>
      <c r="V19" s="91"/>
      <c r="W19" s="91"/>
      <c r="X19" s="91"/>
    </row>
    <row r="20" spans="1:24" ht="15" customHeight="1">
      <c r="A20" s="351"/>
      <c r="B20" s="80" t="str" cm="1">
        <f t="array" ref="B20">INDEX(Textes!$B:$D, K20, $K$2)</f>
        <v>Betriebsstunden nachts (h/d)</v>
      </c>
      <c r="C20" s="523"/>
      <c r="D20" s="523"/>
      <c r="E20" s="523"/>
      <c r="F20" s="524"/>
      <c r="G20" s="95"/>
      <c r="H20" s="95"/>
      <c r="K20" s="96">
        <v>113</v>
      </c>
      <c r="L20" s="407"/>
      <c r="M20" s="99"/>
      <c r="N20" s="99"/>
      <c r="O20" s="99"/>
      <c r="Q20" s="91"/>
      <c r="R20" s="91"/>
      <c r="S20" s="91"/>
      <c r="T20" s="91"/>
      <c r="U20" s="91"/>
      <c r="V20" s="91"/>
      <c r="W20" s="91"/>
      <c r="X20" s="91"/>
    </row>
    <row r="21" spans="1:24" ht="15" customHeight="1">
      <c r="A21" s="351"/>
      <c r="B21" s="80" t="str" cm="1">
        <f t="array" ref="B21">INDEX(Textes!$B:$D, K21, $K$2)</f>
        <v>Tage pro Jahr (d/a)</v>
      </c>
      <c r="C21" s="523"/>
      <c r="D21" s="523"/>
      <c r="E21" s="523"/>
      <c r="F21" s="524"/>
      <c r="G21" s="95"/>
      <c r="H21" s="95"/>
      <c r="K21" s="96">
        <v>114</v>
      </c>
      <c r="L21" s="407"/>
      <c r="M21" s="99"/>
      <c r="N21" s="99"/>
      <c r="O21" s="99"/>
      <c r="Q21" s="91"/>
      <c r="R21" s="91"/>
      <c r="S21" s="91"/>
      <c r="T21" s="91"/>
      <c r="U21" s="91"/>
      <c r="V21" s="91"/>
      <c r="W21" s="91"/>
      <c r="X21" s="91"/>
    </row>
    <row r="22" spans="1:24" ht="15" customHeight="1">
      <c r="A22" s="351"/>
      <c r="B22" s="80" t="str" cm="1">
        <f t="array" ref="B22">INDEX(Textes!$B:$D, K22, $K$2)</f>
        <v>Beleuchtungsstärke (lx)</v>
      </c>
      <c r="C22" s="523"/>
      <c r="D22" s="523"/>
      <c r="E22" s="523"/>
      <c r="F22" s="524"/>
      <c r="G22" s="95"/>
      <c r="H22" s="95"/>
      <c r="K22" s="96">
        <v>116</v>
      </c>
      <c r="L22" s="407"/>
      <c r="M22" s="99"/>
      <c r="N22" s="99"/>
      <c r="O22" s="99"/>
      <c r="Q22" s="91"/>
      <c r="R22" s="91"/>
      <c r="S22" s="91"/>
      <c r="T22" s="91"/>
      <c r="U22" s="91"/>
      <c r="V22" s="91"/>
      <c r="W22" s="91"/>
      <c r="X22" s="91"/>
    </row>
    <row r="23" spans="1:24" ht="15" customHeight="1">
      <c r="A23" s="351"/>
      <c r="B23" s="80" t="str" cm="1">
        <f t="array" ref="B23">INDEX(Textes!$B:$D, K23, $K$2)</f>
        <v>Art der Nutzung</v>
      </c>
      <c r="C23" s="518"/>
      <c r="D23" s="518"/>
      <c r="E23" s="518"/>
      <c r="F23" s="519"/>
      <c r="G23" s="95"/>
      <c r="H23" s="95"/>
      <c r="I23" s="370">
        <f>IFERROR(MATCH(C23, Dropdowns!$A$60:$A$62, 0), 1)</f>
        <v>1</v>
      </c>
      <c r="K23" s="96">
        <v>115</v>
      </c>
      <c r="L23" s="407"/>
      <c r="M23" s="99"/>
      <c r="N23" s="99"/>
      <c r="O23" s="99"/>
      <c r="Q23" s="91"/>
      <c r="R23" s="91"/>
      <c r="S23" s="91"/>
      <c r="T23" s="91"/>
      <c r="U23" s="91"/>
      <c r="V23" s="91"/>
      <c r="W23" s="91"/>
      <c r="X23" s="91"/>
    </row>
    <row r="24" spans="1:24" ht="15" customHeight="1">
      <c r="A24" s="351"/>
      <c r="B24" s="367" t="str" cm="1">
        <f t="array" ref="B24">INDEX(Textes!$B:$D, K24, $K$2)</f>
        <v>Regelung Präsenz</v>
      </c>
      <c r="C24" s="518"/>
      <c r="D24" s="518"/>
      <c r="E24" s="518"/>
      <c r="F24" s="519"/>
      <c r="G24" s="95"/>
      <c r="I24" s="370">
        <f>IFERROR(MATCH(C24, IF($B$36=2017, Dropdowns!$A$67:$A$76, Dropdowns!$A$79:$A$87), 0), 1)</f>
        <v>1</v>
      </c>
      <c r="K24" s="96">
        <v>78</v>
      </c>
      <c r="L24" s="406"/>
      <c r="Q24" s="91"/>
      <c r="R24" s="91"/>
      <c r="S24" s="91"/>
      <c r="T24" s="91"/>
      <c r="U24" s="91"/>
      <c r="V24" s="91"/>
      <c r="W24" s="91"/>
      <c r="X24" s="91"/>
    </row>
    <row r="25" spans="1:24" ht="16.5">
      <c r="A25" s="351"/>
      <c r="B25" s="86"/>
      <c r="C25" s="100"/>
      <c r="D25" s="95"/>
      <c r="E25" s="95"/>
      <c r="F25" s="95"/>
      <c r="G25" s="95"/>
      <c r="H25" s="95"/>
      <c r="L25" s="406"/>
      <c r="Q25" s="91"/>
      <c r="R25" s="91"/>
      <c r="S25" s="91"/>
      <c r="T25" s="91"/>
      <c r="U25" s="91"/>
      <c r="V25" s="91"/>
      <c r="W25" s="91"/>
      <c r="X25" s="91"/>
    </row>
    <row r="26" spans="1:24" s="90" customFormat="1" ht="21.2" customHeight="1">
      <c r="A26" s="350"/>
      <c r="B26" s="94" t="str" cm="1">
        <f t="array" ref="B26">INDEX(Textes!$B:$D, K26, $K$2)</f>
        <v>Tageslicht</v>
      </c>
      <c r="C26" s="86"/>
      <c r="D26" s="86"/>
      <c r="E26" s="86"/>
      <c r="F26" s="86"/>
      <c r="G26" s="95"/>
      <c r="H26" s="86"/>
      <c r="I26" s="82"/>
      <c r="J26" s="81"/>
      <c r="K26" s="91">
        <v>79</v>
      </c>
      <c r="L26" s="410"/>
      <c r="M26" s="106"/>
      <c r="N26" s="106"/>
      <c r="O26" s="106"/>
      <c r="P26" s="96"/>
      <c r="Q26" s="91"/>
      <c r="R26" s="91"/>
      <c r="S26" s="91"/>
      <c r="T26" s="91"/>
      <c r="U26" s="91"/>
      <c r="V26" s="91"/>
      <c r="W26" s="91"/>
      <c r="X26" s="91"/>
    </row>
    <row r="27" spans="1:24" ht="15" customHeight="1">
      <c r="A27" s="351"/>
      <c r="B27" s="80" t="str" cm="1">
        <f t="array" ref="B27">INDEX(Textes!$B:$D, K27, $K$2)</f>
        <v>Tageslichtnutzung</v>
      </c>
      <c r="C27" s="518"/>
      <c r="D27" s="518"/>
      <c r="E27" s="518"/>
      <c r="F27" s="519"/>
      <c r="G27" s="95"/>
      <c r="H27" s="95"/>
      <c r="J27" s="376" t="b">
        <f>(C27=Dropdowns!$A$196)</f>
        <v>0</v>
      </c>
      <c r="K27" s="96">
        <v>107</v>
      </c>
      <c r="L27" s="408" t="s">
        <v>5295</v>
      </c>
      <c r="Q27" s="91"/>
      <c r="R27" s="91"/>
      <c r="S27" s="91"/>
      <c r="T27" s="91"/>
      <c r="U27" s="91"/>
      <c r="V27" s="91"/>
      <c r="W27" s="91"/>
      <c r="X27" s="91"/>
    </row>
    <row r="28" spans="1:24" ht="15" customHeight="1">
      <c r="A28" s="351"/>
      <c r="B28" s="80" t="str" cm="1">
        <f t="array" ref="B28">INDEX(Textes!$B:$D, K28, $K$2)</f>
        <v>Glasanteil</v>
      </c>
      <c r="C28" s="520"/>
      <c r="D28" s="520"/>
      <c r="E28" s="520"/>
      <c r="F28" s="521"/>
      <c r="G28" s="95"/>
      <c r="H28" s="95"/>
      <c r="J28" s="377"/>
      <c r="K28" s="96">
        <v>80</v>
      </c>
      <c r="L28" s="406"/>
      <c r="Q28" s="91"/>
      <c r="R28" s="91"/>
      <c r="S28" s="91"/>
      <c r="T28" s="91"/>
      <c r="U28" s="91"/>
      <c r="V28" s="91"/>
      <c r="W28" s="91"/>
      <c r="X28" s="91"/>
    </row>
    <row r="29" spans="1:24" ht="15" customHeight="1">
      <c r="A29" s="351"/>
      <c r="B29" s="80" t="str" cm="1">
        <f t="array" ref="B29">INDEX(Textes!$B:$D, K29, $K$2)</f>
        <v>Raumhelligkeit</v>
      </c>
      <c r="C29" s="518"/>
      <c r="D29" s="518"/>
      <c r="E29" s="518"/>
      <c r="F29" s="519"/>
      <c r="G29" s="95"/>
      <c r="H29" s="95"/>
      <c r="I29" s="370">
        <f>IFERROR(MATCH(C29, Dropdowns!$A$16:$A$18, 0), 1)</f>
        <v>1</v>
      </c>
      <c r="K29" s="91">
        <v>81</v>
      </c>
      <c r="L29" s="411"/>
      <c r="M29" s="107"/>
      <c r="N29" s="107"/>
      <c r="O29" s="107"/>
      <c r="Q29" s="91"/>
      <c r="R29" s="91"/>
      <c r="S29" s="91"/>
      <c r="T29" s="91"/>
      <c r="U29" s="91"/>
      <c r="V29" s="91"/>
      <c r="W29" s="91"/>
      <c r="X29" s="91"/>
    </row>
    <row r="30" spans="1:24" ht="15" customHeight="1">
      <c r="A30" s="351"/>
      <c r="B30" s="80" t="str" cm="1">
        <f t="array" ref="B30">INDEX(Textes!$B:$D, K30, $K$2)</f>
        <v>Verschattung Umgebung</v>
      </c>
      <c r="C30" s="518"/>
      <c r="D30" s="518"/>
      <c r="E30" s="518"/>
      <c r="F30" s="519"/>
      <c r="G30" s="95"/>
      <c r="H30" s="95"/>
      <c r="I30" s="370">
        <f>IFERROR(MATCH(C30, Dropdowns!$A$22:$A$24, 0), 1)</f>
        <v>1</v>
      </c>
      <c r="K30" s="96">
        <v>82</v>
      </c>
      <c r="L30" s="411"/>
      <c r="M30" s="107"/>
      <c r="N30" s="107"/>
      <c r="O30" s="107"/>
      <c r="Q30" s="91"/>
      <c r="R30" s="91"/>
      <c r="S30" s="91"/>
      <c r="T30" s="91"/>
      <c r="U30" s="91"/>
      <c r="V30" s="91"/>
      <c r="W30" s="91"/>
      <c r="X30" s="91"/>
    </row>
    <row r="31" spans="1:24" ht="15" customHeight="1">
      <c r="A31" s="351"/>
      <c r="B31" s="80" t="str" cm="1">
        <f t="array" ref="B31">INDEX(Textes!$B:$D, K31, $K$2)</f>
        <v>Sonnenschutz Art</v>
      </c>
      <c r="C31" s="518"/>
      <c r="D31" s="518"/>
      <c r="E31" s="518"/>
      <c r="F31" s="519"/>
      <c r="G31" s="95"/>
      <c r="H31" s="95"/>
      <c r="I31" s="370">
        <f>IFERROR(MATCH(C31, Dropdowns!$A$42:$A$47, 0), 1)</f>
        <v>1</v>
      </c>
      <c r="K31" s="91">
        <v>83</v>
      </c>
      <c r="L31" s="406"/>
      <c r="Q31" s="91"/>
      <c r="R31" s="91"/>
      <c r="S31" s="91"/>
      <c r="T31" s="91"/>
      <c r="U31" s="91"/>
      <c r="V31" s="91"/>
      <c r="W31" s="91"/>
      <c r="X31" s="91"/>
    </row>
    <row r="32" spans="1:24" ht="15" customHeight="1">
      <c r="A32" s="351"/>
      <c r="B32" s="80" t="str" cm="1">
        <f t="array" ref="B32">INDEX(Textes!$B:$D, K32, $K$2)</f>
        <v>Sonnenschutz Regelung</v>
      </c>
      <c r="C32" s="518"/>
      <c r="D32" s="518"/>
      <c r="E32" s="518"/>
      <c r="F32" s="519"/>
      <c r="G32" s="95"/>
      <c r="H32" s="95"/>
      <c r="I32" s="370">
        <f>IFERROR(MATCH(C32, Dropdowns!$A$51:$A$56, 0), 1)</f>
        <v>1</v>
      </c>
      <c r="K32" s="96">
        <v>84</v>
      </c>
      <c r="L32" s="406"/>
      <c r="Q32" s="91"/>
      <c r="R32" s="91"/>
      <c r="S32" s="91"/>
      <c r="T32" s="91"/>
      <c r="U32" s="91"/>
      <c r="V32" s="91"/>
      <c r="W32" s="91"/>
      <c r="X32" s="91"/>
    </row>
    <row r="33" spans="1:24" ht="15" customHeight="1">
      <c r="A33" s="351"/>
      <c r="B33" s="80" t="str" cm="1">
        <f t="array" ref="B33">INDEX(Textes!$B:$D, K33, $K$2)</f>
        <v>Regelung Tageslicht</v>
      </c>
      <c r="C33" s="518"/>
      <c r="D33" s="518"/>
      <c r="E33" s="518"/>
      <c r="F33" s="519"/>
      <c r="G33" s="95"/>
      <c r="H33" s="95"/>
      <c r="I33" s="370">
        <f>IFERROR(MATCH(C33, Dropdowns!$A$8:$A$12, 0), 1)</f>
        <v>1</v>
      </c>
      <c r="K33" s="91">
        <v>85</v>
      </c>
      <c r="L33" s="406"/>
      <c r="Q33" s="91"/>
      <c r="R33" s="91"/>
      <c r="S33" s="91"/>
      <c r="T33" s="91"/>
      <c r="U33" s="91"/>
      <c r="V33" s="91"/>
      <c r="W33" s="91"/>
      <c r="X33" s="91"/>
    </row>
    <row r="34" spans="1:24" ht="16.5">
      <c r="A34" s="351"/>
      <c r="B34" s="86"/>
      <c r="C34" s="95"/>
      <c r="D34" s="95"/>
      <c r="E34" s="95"/>
      <c r="F34" s="95"/>
      <c r="G34" s="95"/>
      <c r="H34" s="95"/>
      <c r="L34" s="406"/>
      <c r="M34" s="108"/>
      <c r="N34" s="108"/>
      <c r="O34" s="108"/>
      <c r="Q34" s="91"/>
      <c r="R34" s="91"/>
      <c r="S34" s="91"/>
      <c r="T34" s="91"/>
      <c r="U34" s="91"/>
      <c r="V34" s="91"/>
      <c r="W34" s="91"/>
      <c r="X34" s="91"/>
    </row>
    <row r="35" spans="1:24" s="90" customFormat="1" ht="21.2" hidden="1" customHeight="1">
      <c r="A35" s="354"/>
      <c r="B35" s="102"/>
      <c r="C35" s="103"/>
      <c r="D35" s="103"/>
      <c r="E35" s="103"/>
      <c r="F35" s="103"/>
      <c r="G35" s="103"/>
      <c r="H35" s="101"/>
      <c r="I35" s="416"/>
      <c r="J35" s="414"/>
      <c r="K35" s="108"/>
      <c r="L35" s="406"/>
      <c r="M35" s="108"/>
      <c r="N35" s="108"/>
      <c r="O35" s="108"/>
      <c r="P35" s="96"/>
      <c r="Q35" s="91"/>
      <c r="R35" s="91"/>
      <c r="S35" s="91"/>
      <c r="T35" s="91"/>
      <c r="U35" s="91"/>
      <c r="V35" s="91"/>
      <c r="W35" s="91"/>
      <c r="X35" s="91"/>
    </row>
    <row r="36" spans="1:24" s="90" customFormat="1" ht="21.2" hidden="1" customHeight="1">
      <c r="A36" s="354"/>
      <c r="B36" s="174">
        <f>A!$H$5</f>
        <v>2023</v>
      </c>
      <c r="C36" s="103" t="s">
        <v>130</v>
      </c>
      <c r="D36" s="103" t="s">
        <v>131</v>
      </c>
      <c r="E36" s="103" t="s">
        <v>132</v>
      </c>
      <c r="F36" s="103" t="s">
        <v>5297</v>
      </c>
      <c r="G36" s="103" t="s">
        <v>5312</v>
      </c>
      <c r="H36" s="101"/>
      <c r="I36" s="413"/>
      <c r="J36" s="429" t="b">
        <f>A!N10</f>
        <v>0</v>
      </c>
      <c r="K36" s="108"/>
      <c r="L36" s="408" t="s">
        <v>5311</v>
      </c>
      <c r="M36" s="104"/>
      <c r="N36" s="104"/>
      <c r="O36" s="104"/>
      <c r="P36" s="96"/>
      <c r="Q36" s="91"/>
      <c r="R36" s="91"/>
      <c r="S36" s="91"/>
      <c r="T36" s="91"/>
      <c r="U36" s="91"/>
      <c r="V36" s="91"/>
      <c r="W36" s="91"/>
      <c r="X36" s="91"/>
    </row>
    <row r="37" spans="1:24" ht="15" hidden="1" customHeight="1">
      <c r="A37" s="354"/>
      <c r="B37" s="385" t="s">
        <v>179</v>
      </c>
      <c r="C37" s="384" cm="1">
        <f t="array" ref="C37">IF($J$9, $C15, INDEX(DB_SIA, $I$9, $I37))</f>
        <v>3.5</v>
      </c>
      <c r="D37" s="384" cm="1">
        <f t="array" ref="D37">IF($J$9, $C15, INDEX(DB_SIA, $I$9, $I37))</f>
        <v>3.5</v>
      </c>
      <c r="E37" s="384" cm="1">
        <f t="array" ref="E37">IF($J$9, $C15, INDEX(DB_SIA, $I$9, $I37))</f>
        <v>3.5</v>
      </c>
      <c r="F37" s="384" cm="1">
        <f t="array" ref="F37">IF($J$9, $C15, INDEX(DB_SIA, $I$9, $I37))</f>
        <v>3.5</v>
      </c>
      <c r="G37" s="384" cm="1">
        <f t="array" ref="G37">IF($J$9, $C15, INDEX(DB_SIA, $I$9, $I37))</f>
        <v>3.5</v>
      </c>
      <c r="H37" s="101"/>
      <c r="I37" s="421">
        <v>2</v>
      </c>
      <c r="J37" s="414"/>
      <c r="K37" s="108"/>
      <c r="L37" s="406"/>
      <c r="M37" s="389" t="s">
        <v>5302</v>
      </c>
      <c r="Q37" s="91"/>
      <c r="R37" s="91"/>
      <c r="S37" s="91"/>
      <c r="T37" s="91"/>
      <c r="U37" s="91"/>
      <c r="V37" s="91"/>
      <c r="W37" s="91"/>
      <c r="X37" s="91"/>
    </row>
    <row r="38" spans="1:24" ht="15" hidden="1" customHeight="1">
      <c r="A38" s="354"/>
      <c r="B38" s="385" t="s">
        <v>180</v>
      </c>
      <c r="C38" s="384" cm="1">
        <f t="array" ref="C38">IF($J$9, $C16, INDEX(DB_SIA, $I$9, $I38))</f>
        <v>4</v>
      </c>
      <c r="D38" s="384" cm="1">
        <f t="array" ref="D38">IF($J$9, $C16, INDEX(DB_SIA, $I$9, $I38))</f>
        <v>4</v>
      </c>
      <c r="E38" s="384" cm="1">
        <f t="array" ref="E38">IF($J$9, $C16, INDEX(DB_SIA, $I$9, $I38))</f>
        <v>4</v>
      </c>
      <c r="F38" s="384" cm="1">
        <f t="array" ref="F38">IF($J$9, $C16, INDEX(DB_SIA, $I$9, $I38))</f>
        <v>4</v>
      </c>
      <c r="G38" s="384" cm="1">
        <f t="array" ref="G38">IF($J$9, $C16, INDEX(DB_SIA, $I$9, $I38))</f>
        <v>4</v>
      </c>
      <c r="H38" s="101"/>
      <c r="I38" s="421">
        <v>3</v>
      </c>
      <c r="J38" s="414"/>
      <c r="K38" s="108"/>
      <c r="L38" s="406"/>
      <c r="M38" s="418" t="s">
        <v>5303</v>
      </c>
      <c r="Q38" s="91"/>
      <c r="R38" s="91"/>
      <c r="S38" s="91"/>
      <c r="T38" s="91"/>
      <c r="U38" s="91"/>
      <c r="V38" s="91"/>
      <c r="W38" s="91"/>
      <c r="X38" s="91"/>
    </row>
    <row r="39" spans="1:24" ht="15" hidden="1" customHeight="1">
      <c r="A39" s="354"/>
      <c r="B39" s="385" t="s">
        <v>152</v>
      </c>
      <c r="C39" s="384" cm="1">
        <f t="array" ref="C39">IF($J$9, $C17, INDEX(DB_SIA, $I$9, $I39))</f>
        <v>2.2000000000000002</v>
      </c>
      <c r="D39" s="384" cm="1">
        <f t="array" ref="D39">IF($J$9, $C17, INDEX(DB_SIA, $I$9, $I39))</f>
        <v>2.2000000000000002</v>
      </c>
      <c r="E39" s="384" cm="1">
        <f t="array" ref="E39">IF($J$9, $C17, INDEX(DB_SIA, $I$9, $I39))</f>
        <v>2.2000000000000002</v>
      </c>
      <c r="F39" s="384" cm="1">
        <f t="array" ref="F39">IF($J$9, $C17, INDEX(DB_SIA, $I$9, $I39))</f>
        <v>2.2000000000000002</v>
      </c>
      <c r="G39" s="384" cm="1">
        <f t="array" ref="G39">IF($J$9, $C17, INDEX(DB_SIA, $I$9, $I39))</f>
        <v>2.2000000000000002</v>
      </c>
      <c r="H39" s="101"/>
      <c r="I39" s="421">
        <v>4</v>
      </c>
      <c r="J39" s="414"/>
      <c r="K39" s="108"/>
      <c r="L39" s="406"/>
      <c r="M39" s="419" t="s">
        <v>5304</v>
      </c>
      <c r="Q39" s="91"/>
      <c r="R39" s="91"/>
      <c r="S39" s="91"/>
      <c r="T39" s="91"/>
      <c r="U39" s="91"/>
      <c r="V39" s="91"/>
      <c r="W39" s="91"/>
      <c r="X39" s="91"/>
    </row>
    <row r="40" spans="1:24" ht="15" hidden="1" customHeight="1">
      <c r="A40" s="354"/>
      <c r="B40" s="386" t="s">
        <v>181</v>
      </c>
      <c r="C40" s="384" cm="1">
        <f t="array" ref="C40">IF($J$9, $C18, INDEX(DB_SIA, $I$9, $I40))</f>
        <v>0.05</v>
      </c>
      <c r="D40" s="384" cm="1">
        <f t="array" ref="D40">IF($J$9, $C18, INDEX(DB_SIA, $I$9, $I40))</f>
        <v>0.05</v>
      </c>
      <c r="E40" s="384" cm="1">
        <f t="array" ref="E40">IF($J$9, $C18, INDEX(DB_SIA, $I$9, $I40))</f>
        <v>0.05</v>
      </c>
      <c r="F40" s="384" cm="1">
        <f t="array" ref="F40">IF($J$9, $C18, INDEX(DB_SIA, $I$9, $I40))</f>
        <v>0.05</v>
      </c>
      <c r="G40" s="384" cm="1">
        <f t="array" ref="G40">IF($J$9, $C18, INDEX(DB_SIA, $I$9, $I40))</f>
        <v>0.05</v>
      </c>
      <c r="H40" s="101"/>
      <c r="I40" s="421">
        <v>5</v>
      </c>
      <c r="J40" s="414"/>
      <c r="K40" s="108"/>
      <c r="L40" s="406"/>
      <c r="M40" s="417" t="s">
        <v>5305</v>
      </c>
      <c r="Q40" s="91"/>
      <c r="R40" s="91"/>
      <c r="S40" s="91"/>
      <c r="T40" s="91"/>
      <c r="U40" s="91"/>
      <c r="V40" s="91"/>
      <c r="W40" s="91"/>
      <c r="X40" s="91"/>
    </row>
    <row r="41" spans="1:24" ht="15" hidden="1" customHeight="1">
      <c r="A41" s="354"/>
      <c r="B41" s="389" t="s">
        <v>198</v>
      </c>
      <c r="C41" s="378">
        <f>(C$37*C$38) / ((C$39-C$40)*(C$37+C$38))</f>
        <v>0.86821705426356566</v>
      </c>
      <c r="D41" s="378">
        <f>(D$37*D$38) / ((D$39-D$40)*(D$37+D$38))</f>
        <v>0.86821705426356566</v>
      </c>
      <c r="E41" s="378">
        <f>(E$37*E$38) / ((E$39-E$40)*(E$37+E$38))</f>
        <v>0.86821705426356566</v>
      </c>
      <c r="F41" s="378">
        <f>(F$37*F$38) / ((F$39-F$40)*(F$37+F$38))</f>
        <v>0.86821705426356566</v>
      </c>
      <c r="G41" s="378">
        <f>(G$37*G$38) / ((G$39-G$40)*(G$37+G$38))</f>
        <v>0.86821705426356566</v>
      </c>
      <c r="H41" s="101"/>
      <c r="I41" s="415"/>
      <c r="J41" s="414"/>
      <c r="K41" s="108"/>
      <c r="L41" s="406"/>
      <c r="Q41" s="91"/>
      <c r="R41" s="91"/>
      <c r="S41" s="91"/>
      <c r="T41" s="91"/>
      <c r="U41" s="91"/>
      <c r="V41" s="91"/>
      <c r="W41" s="91"/>
      <c r="X41" s="91"/>
    </row>
    <row r="42" spans="1:24" ht="15" hidden="1" customHeight="1">
      <c r="A42" s="354"/>
      <c r="B42" s="385" t="s">
        <v>146</v>
      </c>
      <c r="C42" s="382" cm="1">
        <f t="array" ref="C42">IF($J$9, $C19, INDEX(DB_SIA, $I$9, $I42))</f>
        <v>0.5</v>
      </c>
      <c r="D42" s="382" cm="1">
        <f t="array" ref="D42">IF($J$9, $C19, INDEX(DB_SIA, $I$9, $I42))</f>
        <v>0.5</v>
      </c>
      <c r="E42" s="382" cm="1">
        <f t="array" ref="E42">IF($J$9, $C19, INDEX(DB_SIA, $I$9, $I42))</f>
        <v>0.5</v>
      </c>
      <c r="F42" s="382" cm="1">
        <f t="array" ref="F42">IF($J$9, $C19, INDEX(DB_SIA, $I$9, $I42))</f>
        <v>0.5</v>
      </c>
      <c r="G42" s="382" cm="1">
        <f t="array" ref="G42">IF($J$9, $C19, INDEX(DB_SIA, $I$9, $I42))</f>
        <v>0.5</v>
      </c>
      <c r="H42" s="101"/>
      <c r="I42" s="421">
        <v>7</v>
      </c>
      <c r="J42" s="414"/>
      <c r="K42" s="108"/>
      <c r="L42" s="406"/>
      <c r="Q42" s="91"/>
      <c r="R42" s="91"/>
      <c r="S42" s="91"/>
      <c r="T42" s="91"/>
      <c r="U42" s="91"/>
      <c r="V42" s="91"/>
      <c r="W42" s="91"/>
      <c r="X42" s="91"/>
    </row>
    <row r="43" spans="1:24" ht="15" hidden="1" customHeight="1">
      <c r="A43" s="354"/>
      <c r="B43" s="387" t="s">
        <v>145</v>
      </c>
      <c r="C43" s="382" cm="1">
        <f t="array" ref="C43">IF($J$9, $C20, INDEX(DB_SIA, $I$9, $I43))</f>
        <v>1</v>
      </c>
      <c r="D43" s="382" cm="1">
        <f t="array" ref="D43">IF($J$9, $C20, INDEX(DB_SIA, $I$9, $I43))</f>
        <v>1</v>
      </c>
      <c r="E43" s="382" cm="1">
        <f t="array" ref="E43">IF($J$9, $C20, INDEX(DB_SIA, $I$9, $I43))</f>
        <v>1</v>
      </c>
      <c r="F43" s="382" cm="1">
        <f t="array" ref="F43">IF($J$9, $C20, INDEX(DB_SIA, $I$9, $I43))</f>
        <v>1</v>
      </c>
      <c r="G43" s="382" cm="1">
        <f t="array" ref="G43">IF($J$9, $C20, INDEX(DB_SIA, $I$9, $I43))</f>
        <v>1</v>
      </c>
      <c r="H43" s="101"/>
      <c r="I43" s="421">
        <v>8</v>
      </c>
      <c r="J43" s="414"/>
      <c r="K43" s="108"/>
      <c r="L43" s="406"/>
      <c r="Q43" s="91"/>
      <c r="R43" s="91"/>
      <c r="S43" s="91"/>
      <c r="T43" s="91"/>
      <c r="U43" s="91"/>
      <c r="V43" s="91"/>
      <c r="W43" s="91"/>
      <c r="X43" s="91"/>
    </row>
    <row r="44" spans="1:24" ht="15" hidden="1" customHeight="1">
      <c r="A44" s="354"/>
      <c r="B44" s="385" t="s">
        <v>98</v>
      </c>
      <c r="C44" s="382" cm="1">
        <f t="array" ref="C44">IF($J$9, $C21, INDEX(DB_SIA, $I$9, $I44))</f>
        <v>365</v>
      </c>
      <c r="D44" s="382" cm="1">
        <f t="array" ref="D44">IF($J$9, $C21, INDEX(DB_SIA, $I$9, $I44))</f>
        <v>365</v>
      </c>
      <c r="E44" s="382" cm="1">
        <f t="array" ref="E44">IF($J$9, $C21, INDEX(DB_SIA, $I$9, $I44))</f>
        <v>365</v>
      </c>
      <c r="F44" s="382" cm="1">
        <f t="array" ref="F44">IF($J$9, $C21, INDEX(DB_SIA, $I$9, $I44))</f>
        <v>365</v>
      </c>
      <c r="G44" s="382" cm="1">
        <f t="array" ref="G44">IF($J$9, $C21, INDEX(DB_SIA, $I$9, $I44))</f>
        <v>365</v>
      </c>
      <c r="H44" s="101"/>
      <c r="I44" s="421">
        <v>9</v>
      </c>
      <c r="J44" s="414"/>
      <c r="K44" s="108"/>
      <c r="L44" s="406"/>
      <c r="Q44" s="91"/>
      <c r="R44" s="91"/>
      <c r="S44" s="91"/>
      <c r="T44" s="91"/>
      <c r="U44" s="91"/>
      <c r="V44" s="91"/>
      <c r="W44" s="91"/>
      <c r="X44" s="91"/>
    </row>
    <row r="45" spans="1:24" ht="15" hidden="1" customHeight="1">
      <c r="A45" s="354"/>
      <c r="B45" s="390" t="s">
        <v>148</v>
      </c>
      <c r="C45" s="194" cm="1">
        <f t="array" ref="C45">INDEX(DB_SIA, $I$9, $I45)</f>
        <v>0.9</v>
      </c>
      <c r="D45" s="194" cm="1">
        <f t="array" ref="D45">INDEX(DB_SIA, $I$9, $I45)</f>
        <v>0.9</v>
      </c>
      <c r="E45" s="194" cm="1">
        <f t="array" ref="E45">INDEX(DB_SIA, $I$9, $I45)</f>
        <v>0.9</v>
      </c>
      <c r="F45" s="194" cm="1">
        <f t="array" ref="F45">INDEX(DB_SIA, $I$9, $I45)</f>
        <v>0.9</v>
      </c>
      <c r="G45" s="194" cm="1">
        <f t="array" ref="G45">INDEX(DB_SIA, $I$9, $I45)</f>
        <v>0.9</v>
      </c>
      <c r="H45" s="101"/>
      <c r="I45" s="421">
        <v>10</v>
      </c>
      <c r="J45" s="414"/>
      <c r="K45" s="108"/>
      <c r="L45" s="406"/>
      <c r="Q45" s="91"/>
      <c r="R45" s="91"/>
      <c r="S45" s="91"/>
      <c r="T45" s="91"/>
      <c r="U45" s="91"/>
      <c r="V45" s="91"/>
      <c r="W45" s="91"/>
      <c r="X45" s="91"/>
    </row>
    <row r="46" spans="1:24" ht="15" hidden="1" customHeight="1">
      <c r="A46" s="354"/>
      <c r="B46" s="388" t="s">
        <v>182</v>
      </c>
      <c r="C46" s="379">
        <f>ROUND((C42+C43)*C44*C45,0)</f>
        <v>493</v>
      </c>
      <c r="D46" s="379">
        <f>ROUND((D42+D43)*D44*D45,0)</f>
        <v>493</v>
      </c>
      <c r="E46" s="379">
        <f>ROUND((E42+E43)*E44*E45,0)</f>
        <v>493</v>
      </c>
      <c r="F46" s="379">
        <f>ROUND((F42+F43)*F44*F45,0)</f>
        <v>493</v>
      </c>
      <c r="G46" s="379">
        <f>ROUND((G42+G43)*G44*G45,0)</f>
        <v>493</v>
      </c>
      <c r="H46" s="101"/>
      <c r="I46" s="415"/>
      <c r="J46" s="414"/>
      <c r="K46" s="108"/>
      <c r="L46" s="406"/>
      <c r="Q46" s="91"/>
      <c r="R46" s="91"/>
      <c r="S46" s="91"/>
      <c r="T46" s="91"/>
      <c r="U46" s="91"/>
      <c r="V46" s="91"/>
      <c r="W46" s="91"/>
      <c r="X46" s="91"/>
    </row>
    <row r="47" spans="1:24" ht="15" hidden="1" customHeight="1">
      <c r="A47" s="354"/>
      <c r="B47" s="385" t="s">
        <v>183</v>
      </c>
      <c r="C47" s="382" cm="1">
        <f t="array" ref="C47">IF($J$9, $C22, INDEX(DB_SIA, $I$9, $I47))</f>
        <v>150</v>
      </c>
      <c r="D47" s="382" cm="1">
        <f t="array" ref="D47">IF($J$9, $C22, INDEX(DB_SIA, $I$9, $I47))</f>
        <v>150</v>
      </c>
      <c r="E47" s="382" cm="1">
        <f t="array" ref="E47">IF($J$9, $C22, INDEX(DB_SIA, $I$9, $I47))</f>
        <v>150</v>
      </c>
      <c r="F47" s="382" cm="1">
        <f t="array" ref="F47">IF($J$9, $C22, INDEX(DB_SIA, $I$9, $I47))</f>
        <v>150</v>
      </c>
      <c r="G47" s="382" cm="1">
        <f t="array" ref="G47">IF($J$9, $C22, INDEX(DB_SIA, $I$9, $I47))</f>
        <v>150</v>
      </c>
      <c r="H47" s="101"/>
      <c r="I47" s="421">
        <v>12</v>
      </c>
      <c r="J47" s="414"/>
      <c r="K47" s="108"/>
      <c r="L47" s="406"/>
      <c r="Q47" s="91"/>
      <c r="R47" s="91"/>
      <c r="S47" s="91"/>
      <c r="T47" s="91"/>
      <c r="U47" s="91"/>
      <c r="V47" s="91"/>
      <c r="W47" s="91"/>
      <c r="X47" s="91"/>
    </row>
    <row r="48" spans="1:24" ht="15" hidden="1" customHeight="1">
      <c r="A48" s="354"/>
      <c r="B48" s="391" t="s">
        <v>184</v>
      </c>
      <c r="C48" s="181" cm="1">
        <f t="array" ref="C48">INDEX(DB_SIA, $I$9, $I48)</f>
        <v>1</v>
      </c>
      <c r="D48" s="181" cm="1">
        <f t="array" ref="D48">INDEX(DB_SIA, $I$9, $I48)</f>
        <v>1</v>
      </c>
      <c r="E48" s="181" cm="1">
        <f t="array" ref="E48">INDEX(DB_SIA, $I$9, $I48)</f>
        <v>1</v>
      </c>
      <c r="F48" s="181" cm="1">
        <f t="array" ref="F48">INDEX(DB_SIA, $I$9, $I48)</f>
        <v>1</v>
      </c>
      <c r="G48" s="181" cm="1">
        <f t="array" ref="G48">INDEX(DB_SIA, $I$9, $I48)</f>
        <v>1</v>
      </c>
      <c r="H48" s="101"/>
      <c r="I48" s="421">
        <v>13</v>
      </c>
      <c r="J48" s="414"/>
      <c r="K48" s="108"/>
      <c r="L48" s="406"/>
      <c r="Q48" s="91"/>
      <c r="R48" s="91"/>
      <c r="S48" s="91"/>
      <c r="T48" s="91"/>
      <c r="U48" s="91"/>
      <c r="V48" s="91"/>
      <c r="W48" s="91"/>
      <c r="X48" s="91"/>
    </row>
    <row r="49" spans="1:24" ht="15" hidden="1" customHeight="1">
      <c r="A49" s="354"/>
      <c r="B49" s="389" t="s">
        <v>185</v>
      </c>
      <c r="C49" s="381">
        <f>C47*C48</f>
        <v>150</v>
      </c>
      <c r="D49" s="381">
        <f>D47*D48</f>
        <v>150</v>
      </c>
      <c r="E49" s="381">
        <f>E47*E48</f>
        <v>150</v>
      </c>
      <c r="F49" s="381">
        <f>F47*F48</f>
        <v>150</v>
      </c>
      <c r="G49" s="381">
        <f>G47*G48</f>
        <v>150</v>
      </c>
      <c r="H49" s="101"/>
      <c r="I49" s="415"/>
      <c r="J49" s="414"/>
      <c r="K49" s="108"/>
      <c r="L49" s="406"/>
      <c r="Q49" s="91"/>
      <c r="R49" s="91"/>
      <c r="S49" s="91"/>
      <c r="T49" s="91"/>
      <c r="U49" s="91"/>
      <c r="V49" s="91"/>
      <c r="W49" s="91"/>
      <c r="X49" s="91"/>
    </row>
    <row r="50" spans="1:24" ht="15" hidden="1" customHeight="1">
      <c r="A50" s="354"/>
      <c r="B50" s="369" t="s">
        <v>186</v>
      </c>
      <c r="C50" s="420">
        <f>IF($J$27, $C$28, 0)</f>
        <v>0</v>
      </c>
      <c r="D50" s="420">
        <f>IF($J$27, $C$28, 0)</f>
        <v>0</v>
      </c>
      <c r="E50" s="420">
        <f>IF($J$27, $C$28, 0)</f>
        <v>0</v>
      </c>
      <c r="F50" s="420">
        <f>IF($J$27, $C$28, 0)</f>
        <v>0</v>
      </c>
      <c r="G50" s="420">
        <f>IF($J$27, $C$28, 0)</f>
        <v>0</v>
      </c>
      <c r="H50" s="101"/>
      <c r="I50" s="414"/>
      <c r="J50" s="414"/>
      <c r="K50" s="108"/>
      <c r="L50" s="406"/>
      <c r="Q50" s="91"/>
      <c r="R50" s="91"/>
      <c r="S50" s="91"/>
      <c r="T50" s="91"/>
      <c r="U50" s="91"/>
      <c r="V50" s="91"/>
      <c r="W50" s="91"/>
      <c r="X50" s="91"/>
    </row>
    <row r="51" spans="1:24" ht="15" hidden="1" customHeight="1">
      <c r="A51" s="354"/>
      <c r="B51" s="389" t="s">
        <v>187</v>
      </c>
      <c r="C51" s="378">
        <f>C50*(C37*C39)/0.85</f>
        <v>0</v>
      </c>
      <c r="D51" s="378">
        <f>D50*(D37*D39)/0.85</f>
        <v>0</v>
      </c>
      <c r="E51" s="378">
        <f>E50*(E37*E39)/0.85</f>
        <v>0</v>
      </c>
      <c r="F51" s="378">
        <f>F50*(F37*F39)/0.85</f>
        <v>0</v>
      </c>
      <c r="G51" s="378">
        <f>G50*(G37*G39)/0.85</f>
        <v>0</v>
      </c>
      <c r="H51" s="101"/>
      <c r="I51" s="415"/>
      <c r="J51" s="414"/>
      <c r="K51" s="108"/>
      <c r="L51" s="406"/>
      <c r="Q51" s="91"/>
      <c r="R51" s="91"/>
      <c r="S51" s="91"/>
      <c r="T51" s="91"/>
      <c r="U51" s="91"/>
      <c r="V51" s="91"/>
      <c r="W51" s="91"/>
      <c r="X51" s="91"/>
    </row>
    <row r="52" spans="1:24" ht="15" hidden="1" customHeight="1">
      <c r="A52" s="354"/>
      <c r="B52" s="392" t="s">
        <v>188</v>
      </c>
      <c r="C52" s="181" cm="1">
        <f t="array" ref="C52">INDEX(DB_SIA, $I$9, $I52)</f>
        <v>0</v>
      </c>
      <c r="D52" s="181" cm="1">
        <f t="array" ref="D52">INDEX(DB_SIA, $I$9, $I52)</f>
        <v>0</v>
      </c>
      <c r="E52" s="181" cm="1">
        <f t="array" ref="E52">INDEX(DB_SIA, $I$9, $I52)</f>
        <v>0</v>
      </c>
      <c r="F52" s="181" cm="1">
        <f t="array" ref="F52">INDEX(DB_SIA, $I$9, $I52)</f>
        <v>0</v>
      </c>
      <c r="G52" s="181" cm="1">
        <f t="array" ref="G52">INDEX(DB_SIA, $I$9, $I52)</f>
        <v>0</v>
      </c>
      <c r="H52" s="101"/>
      <c r="I52" s="421">
        <v>17</v>
      </c>
      <c r="J52" s="414"/>
      <c r="K52" s="108"/>
      <c r="L52" s="406"/>
      <c r="Q52" s="91"/>
      <c r="R52" s="91"/>
      <c r="S52" s="91"/>
      <c r="T52" s="91"/>
      <c r="U52" s="91"/>
      <c r="V52" s="91"/>
      <c r="W52" s="91"/>
      <c r="X52" s="91"/>
    </row>
    <row r="53" spans="1:24" ht="15" hidden="1" customHeight="1">
      <c r="A53" s="354"/>
      <c r="B53" s="389" t="s">
        <v>189</v>
      </c>
      <c r="C53" s="380">
        <f>(C51+2*C52)/(C37*C38)</f>
        <v>0</v>
      </c>
      <c r="D53" s="380">
        <f>(D51+2*D52)/(D37*D38)</f>
        <v>0</v>
      </c>
      <c r="E53" s="380">
        <f>(E51+2*E52)/(E37*E38)</f>
        <v>0</v>
      </c>
      <c r="F53" s="380">
        <f>(F51+2*F52)/(F37*F38)</f>
        <v>0</v>
      </c>
      <c r="G53" s="380">
        <f>(G51+2*G52)/(G37*G38)</f>
        <v>0</v>
      </c>
      <c r="H53" s="101"/>
      <c r="I53" s="415"/>
      <c r="J53" s="414"/>
      <c r="K53" s="108"/>
      <c r="L53" s="406"/>
      <c r="Q53" s="91"/>
      <c r="R53" s="91"/>
      <c r="S53" s="91"/>
      <c r="T53" s="91"/>
      <c r="U53" s="91"/>
      <c r="V53" s="91"/>
      <c r="W53" s="91"/>
      <c r="X53" s="91"/>
    </row>
    <row r="54" spans="1:24" ht="15" hidden="1" customHeight="1">
      <c r="A54" s="354"/>
      <c r="B54" s="389" t="s">
        <v>190</v>
      </c>
      <c r="C54" s="380">
        <f>MAX(0.175,0.35*(0.375+(C49/800)))</f>
        <v>0.19687499999999999</v>
      </c>
      <c r="D54" s="380">
        <f>MAX(0.175,0.35*(0.375+(D49/800)))</f>
        <v>0.19687499999999999</v>
      </c>
      <c r="E54" s="380">
        <f>MAX(0.175,0.35*(0.375+(E49/800)))</f>
        <v>0.19687499999999999</v>
      </c>
      <c r="F54" s="380">
        <f>MAX(0.175,0.35*(0.375+(F49/800)))</f>
        <v>0.19687499999999999</v>
      </c>
      <c r="G54" s="380">
        <f>MAX(0.175,0.35*(0.375+(G49/800)))</f>
        <v>0.19687499999999999</v>
      </c>
      <c r="H54" s="101"/>
      <c r="I54" s="415"/>
      <c r="J54" s="414"/>
      <c r="K54" s="108"/>
      <c r="L54" s="406"/>
      <c r="Q54" s="91"/>
      <c r="R54" s="91"/>
      <c r="S54" s="91"/>
      <c r="T54" s="91"/>
      <c r="U54" s="91"/>
      <c r="V54" s="91"/>
      <c r="W54" s="91"/>
      <c r="X54" s="91"/>
    </row>
    <row r="55" spans="1:24" ht="15" hidden="1" customHeight="1">
      <c r="A55" s="354"/>
      <c r="B55" s="386" t="s">
        <v>99</v>
      </c>
      <c r="C55" s="383" t="str" cm="1">
        <f t="array" ref="C55">IF($J$9, INDEX(Dropdowns!$E$60:$E$62, $I$23), INDEX(DB_SIA, $I$9, $I55))</f>
        <v>DP</v>
      </c>
      <c r="D55" s="383" t="str" cm="1">
        <f t="array" ref="D55">IF($J$9, INDEX(Dropdowns!$E$60:$E$62, $I$23), INDEX(DB_SIA, $I$9, $I55))</f>
        <v>DP</v>
      </c>
      <c r="E55" s="383" t="str" cm="1">
        <f t="array" ref="E55">IF($J$9, INDEX(Dropdowns!$E$60:$E$62, $I$23), INDEX(DB_SIA, $I$9, $I55))</f>
        <v>DP</v>
      </c>
      <c r="F55" s="383" t="str" cm="1">
        <f t="array" ref="F55">IF($J$9, INDEX(Dropdowns!$E$60:$E$62, $I$23), INDEX(DB_SIA, $I$9, $I55))</f>
        <v>DP</v>
      </c>
      <c r="G55" s="383" t="str" cm="1">
        <f t="array" ref="G55">IF($J$9, INDEX(Dropdowns!$E$60:$E$62, $I$23), INDEX(DB_SIA, $I$9, $I55))</f>
        <v>DP</v>
      </c>
      <c r="H55" s="101"/>
      <c r="I55" s="421">
        <v>20</v>
      </c>
      <c r="J55" s="414"/>
      <c r="K55" s="108"/>
      <c r="L55" s="406"/>
      <c r="Q55" s="91"/>
      <c r="R55" s="91"/>
      <c r="S55" s="91"/>
      <c r="T55" s="91"/>
      <c r="U55" s="91"/>
      <c r="V55" s="91"/>
      <c r="W55" s="91"/>
      <c r="X55" s="91"/>
    </row>
    <row r="56" spans="1:24" ht="15" hidden="1" customHeight="1">
      <c r="A56" s="354"/>
      <c r="B56" s="354"/>
      <c r="C56" s="104"/>
      <c r="D56" s="104"/>
      <c r="E56" s="104"/>
      <c r="F56" s="104"/>
      <c r="G56" s="104"/>
      <c r="H56" s="354"/>
      <c r="I56" s="413"/>
      <c r="J56" s="414"/>
      <c r="K56" s="108"/>
      <c r="L56" s="406"/>
      <c r="M56" s="354"/>
      <c r="N56" s="354"/>
      <c r="O56" s="354"/>
      <c r="Q56" s="91"/>
      <c r="R56" s="91"/>
      <c r="S56" s="91"/>
      <c r="T56" s="91"/>
      <c r="U56" s="91"/>
      <c r="V56" s="91"/>
      <c r="W56" s="91"/>
      <c r="X56" s="91"/>
    </row>
    <row r="57" spans="1:24" ht="15" hidden="1" customHeight="1">
      <c r="A57" s="354"/>
      <c r="B57" s="422" t="s">
        <v>5306</v>
      </c>
      <c r="C57" s="373">
        <f>IF($B$36=2023, 0, 34)</f>
        <v>0</v>
      </c>
      <c r="D57" s="373">
        <f t="shared" ref="D57" si="0">IF($B$36=2023, 0, 34)</f>
        <v>0</v>
      </c>
      <c r="E57" s="428">
        <f>IF($B$36=2023, 0, 34) + 14</f>
        <v>14</v>
      </c>
      <c r="F57" s="428">
        <v>34</v>
      </c>
      <c r="G57" s="428">
        <v>0</v>
      </c>
      <c r="H57" s="101"/>
      <c r="I57" s="413"/>
      <c r="J57" s="414"/>
      <c r="K57" s="108"/>
      <c r="L57" s="423" t="s">
        <v>5307</v>
      </c>
      <c r="Q57" s="91"/>
      <c r="R57" s="91"/>
      <c r="S57" s="91"/>
      <c r="T57" s="91"/>
      <c r="U57" s="91"/>
      <c r="V57" s="91"/>
      <c r="W57" s="91"/>
      <c r="X57" s="91"/>
    </row>
    <row r="58" spans="1:24" ht="15" hidden="1" customHeight="1">
      <c r="A58" s="354"/>
      <c r="B58" s="425" t="s">
        <v>5308</v>
      </c>
      <c r="C58" s="426">
        <v>70</v>
      </c>
      <c r="D58" s="426">
        <v>70</v>
      </c>
      <c r="E58" s="426">
        <v>100</v>
      </c>
      <c r="F58" s="426">
        <v>70</v>
      </c>
      <c r="G58" s="426">
        <v>70</v>
      </c>
      <c r="H58" s="101"/>
      <c r="I58" s="413"/>
      <c r="J58" s="414"/>
      <c r="K58" s="108"/>
      <c r="L58" s="411" t="s">
        <v>226</v>
      </c>
      <c r="Q58" s="91"/>
      <c r="R58" s="91"/>
      <c r="S58" s="91"/>
      <c r="T58" s="91"/>
      <c r="U58" s="91"/>
      <c r="V58" s="91"/>
      <c r="W58" s="91"/>
      <c r="X58" s="91"/>
    </row>
    <row r="59" spans="1:24" ht="15" hidden="1" customHeight="1">
      <c r="A59" s="354"/>
      <c r="B59" s="393" t="s">
        <v>91</v>
      </c>
      <c r="C59" s="194" cm="1">
        <f t="array" ref="C59">IF(AND($J$9, $J$11), C$58, INDEX(DB_SIA, $I$9, $I59+C$57))</f>
        <v>90</v>
      </c>
      <c r="D59" s="194" cm="1">
        <f t="array" ref="D59">IF(AND($J$9, $J$11), D$58, INDEX(DB_SIA, $I$9, $I59+D$57))</f>
        <v>90</v>
      </c>
      <c r="E59" s="194" cm="1">
        <f t="array" ref="E59">IF(AND($J$9, $J$11), E$58, INDEX(DB_SIA, $I$9, $I59+E$57))</f>
        <v>130</v>
      </c>
      <c r="F59" s="194" cm="1">
        <f t="array" ref="F59">IF(AND($J$9, $J$11), F$58, INDEX(DB_SIA, $I$9, $I59+F$57))</f>
        <v>70</v>
      </c>
      <c r="G59" s="194" cm="1">
        <f t="array" ref="G59">IF(AND($J$9, $J$11), G$58, INDEX(DB_SIA, $I$9, $I59+G$57))</f>
        <v>90</v>
      </c>
      <c r="H59" s="101"/>
      <c r="I59" s="421">
        <v>21</v>
      </c>
      <c r="J59" s="414"/>
      <c r="K59" s="108"/>
      <c r="L59" s="406"/>
      <c r="Q59" s="91"/>
      <c r="R59" s="91"/>
      <c r="S59" s="91"/>
      <c r="T59" s="91"/>
      <c r="U59" s="91"/>
      <c r="V59" s="91"/>
      <c r="W59" s="91"/>
      <c r="X59" s="91"/>
    </row>
    <row r="60" spans="1:24" ht="15" hidden="1" customHeight="1">
      <c r="A60" s="354"/>
      <c r="B60" s="392" t="s">
        <v>191</v>
      </c>
      <c r="C60" s="194" cm="1">
        <f t="array" ref="C60">INDEX(DB_SIA, $I$9, $I60+C$57)</f>
        <v>1.25</v>
      </c>
      <c r="D60" s="194" cm="1">
        <f t="array" ref="D60">INDEX(DB_SIA, $I$9, $I60+D$57)</f>
        <v>1.25</v>
      </c>
      <c r="E60" s="194" cm="1">
        <f t="array" ref="E60">INDEX(DB_SIA, $I$9, $I60+E$57)</f>
        <v>1.35</v>
      </c>
      <c r="F60" s="194" cm="1">
        <f t="array" ref="F60">INDEX(DB_SIA, $I$9, $I60+F$57)</f>
        <v>1.25</v>
      </c>
      <c r="G60" s="194" cm="1">
        <f t="array" ref="G60">INDEX(DB_SIA, $I$9, $I60+G$57)</f>
        <v>1.25</v>
      </c>
      <c r="H60" s="101"/>
      <c r="I60" s="421">
        <v>22</v>
      </c>
      <c r="J60" s="414"/>
      <c r="K60" s="108"/>
      <c r="L60" s="406"/>
      <c r="Q60" s="91"/>
      <c r="R60" s="91"/>
      <c r="S60" s="91"/>
      <c r="T60" s="91"/>
      <c r="U60" s="91"/>
      <c r="V60" s="91"/>
      <c r="W60" s="91"/>
      <c r="X60" s="91"/>
    </row>
    <row r="61" spans="1:24" ht="15" hidden="1" customHeight="1">
      <c r="A61" s="354"/>
      <c r="B61" s="389" t="s">
        <v>192</v>
      </c>
      <c r="C61" s="378">
        <f>C$60*(1-1/(C$41+1))</f>
        <v>0.58091286307053935</v>
      </c>
      <c r="D61" s="378">
        <f t="shared" ref="D61:G61" si="1">D$60*(1-1/(D$41+1))</f>
        <v>0.58091286307053935</v>
      </c>
      <c r="E61" s="378">
        <f t="shared" si="1"/>
        <v>0.62738589211618245</v>
      </c>
      <c r="F61" s="378">
        <f t="shared" si="1"/>
        <v>0.58091286307053935</v>
      </c>
      <c r="G61" s="378">
        <f t="shared" si="1"/>
        <v>0.58091286307053935</v>
      </c>
      <c r="H61" s="101"/>
      <c r="I61" s="413"/>
      <c r="J61" s="414"/>
      <c r="K61" s="108"/>
      <c r="L61" s="406"/>
      <c r="Q61" s="91"/>
      <c r="R61" s="91"/>
      <c r="S61" s="91"/>
      <c r="T61" s="91"/>
      <c r="U61" s="91"/>
      <c r="V61" s="91"/>
      <c r="W61" s="91"/>
      <c r="X61" s="91"/>
    </row>
    <row r="62" spans="1:24" ht="15" hidden="1" customHeight="1">
      <c r="A62" s="354"/>
      <c r="B62" s="392" t="s">
        <v>5309</v>
      </c>
      <c r="C62" s="424" cm="1">
        <f t="array" ref="C62">INDEX(Dropdowns!$E$8:$E$12, $I$33)</f>
        <v>1</v>
      </c>
      <c r="D62" s="105" cm="1">
        <f t="array" ref="D62">INDEX(DB_SIA, $I$9, $I62+D$57)</f>
        <v>2</v>
      </c>
      <c r="E62" s="105" cm="1">
        <f t="array" ref="E62">INDEX(DB_SIA, $I$9, $I62+E$57)</f>
        <v>1</v>
      </c>
      <c r="F62" s="105" cm="1">
        <f t="array" ref="F62">INDEX(DB_SIA, $I$9, $I62+F$57)</f>
        <v>2</v>
      </c>
      <c r="G62" s="424">
        <f>C62</f>
        <v>1</v>
      </c>
      <c r="H62" s="101"/>
      <c r="I62" s="421">
        <v>24</v>
      </c>
      <c r="J62" s="414"/>
      <c r="K62" s="108"/>
      <c r="L62" s="406"/>
      <c r="Q62" s="91"/>
      <c r="R62" s="91"/>
      <c r="S62" s="91"/>
      <c r="T62" s="91"/>
      <c r="U62" s="91"/>
      <c r="V62" s="91"/>
      <c r="W62" s="91"/>
      <c r="X62" s="91"/>
    </row>
    <row r="63" spans="1:24" ht="15" hidden="1" customHeight="1">
      <c r="A63" s="354"/>
      <c r="B63" s="392" t="s">
        <v>14</v>
      </c>
      <c r="C63" s="424" cm="1">
        <f t="array" ref="C63">INDEX(Dropdowns!$E$16:$E$18, $I$29)</f>
        <v>1</v>
      </c>
      <c r="D63" s="105" cm="1">
        <f t="array" ref="D63">INDEX(DB_SIA, $I$9, $I63+D$57)</f>
        <v>1.1000000000000001</v>
      </c>
      <c r="E63" s="105" cm="1">
        <f t="array" ref="E63">INDEX(DB_SIA, $I$9, $I63+E$57)</f>
        <v>1</v>
      </c>
      <c r="F63" s="105" cm="1">
        <f t="array" ref="F63">INDEX(DB_SIA, $I$9, $I63+F$57)</f>
        <v>1.1000000000000001</v>
      </c>
      <c r="G63" s="424">
        <f>C63</f>
        <v>1</v>
      </c>
      <c r="H63" s="101"/>
      <c r="I63" s="421">
        <v>25</v>
      </c>
      <c r="J63" s="414"/>
      <c r="K63" s="108"/>
      <c r="L63" s="406"/>
      <c r="Q63" s="91"/>
      <c r="R63" s="91"/>
      <c r="S63" s="91"/>
      <c r="T63" s="91"/>
      <c r="U63" s="91"/>
      <c r="V63" s="91"/>
      <c r="W63" s="91"/>
      <c r="X63" s="91"/>
    </row>
    <row r="64" spans="1:24" ht="15" hidden="1" customHeight="1">
      <c r="A64" s="354"/>
      <c r="B64" s="392" t="s">
        <v>15</v>
      </c>
      <c r="C64" s="105" cm="1">
        <f t="array" ref="C64">INDEX(DB_SIA, $I$9, $I64+C$57)</f>
        <v>1</v>
      </c>
      <c r="D64" s="105" cm="1">
        <f t="array" ref="D64">INDEX(DB_SIA, $I$9, $I64+D$57)</f>
        <v>1</v>
      </c>
      <c r="E64" s="105" cm="1">
        <f t="array" ref="E64">INDEX(DB_SIA, $I$9, $I64+E$57)</f>
        <v>1</v>
      </c>
      <c r="F64" s="105" cm="1">
        <f t="array" ref="F64">INDEX(DB_SIA, $I$9, $I64+F$57)</f>
        <v>1</v>
      </c>
      <c r="G64" s="105" cm="1">
        <f t="array" ref="G64">INDEX(DB_SIA, $I$9, $I64+G$57)</f>
        <v>1</v>
      </c>
      <c r="H64" s="101"/>
      <c r="I64" s="421">
        <v>26</v>
      </c>
      <c r="J64" s="414"/>
      <c r="K64" s="108"/>
      <c r="L64" s="406"/>
      <c r="Q64" s="91"/>
      <c r="R64" s="91"/>
      <c r="S64" s="91"/>
      <c r="T64" s="91"/>
      <c r="U64" s="91"/>
      <c r="V64" s="91"/>
      <c r="W64" s="91"/>
      <c r="X64" s="91"/>
    </row>
    <row r="65" spans="1:24" ht="15" hidden="1" customHeight="1">
      <c r="A65" s="354"/>
      <c r="B65" s="392" t="s">
        <v>16</v>
      </c>
      <c r="C65" s="424" cm="1">
        <f t="array" ref="C65">INDEX(Dropdowns!$E$42:$E$47, $I$31) * INDEX(Dropdowns!$E$51:$E$56, $I$32)</f>
        <v>1</v>
      </c>
      <c r="D65" s="105" cm="1">
        <f t="array" ref="D65">INDEX(DB_SIA, $I$9, $I65+D$57)</f>
        <v>1.44</v>
      </c>
      <c r="E65" s="105" cm="1">
        <f t="array" ref="E65">INDEX(DB_SIA, $I$9, $I65+E$57)</f>
        <v>1</v>
      </c>
      <c r="F65" s="105" cm="1">
        <f t="array" ref="F65">INDEX(DB_SIA, $I$9, $I65+F$57)</f>
        <v>1.44</v>
      </c>
      <c r="G65" s="424">
        <f>C65</f>
        <v>1</v>
      </c>
      <c r="H65" s="101"/>
      <c r="I65" s="421">
        <v>27</v>
      </c>
      <c r="J65" s="414"/>
      <c r="K65" s="108"/>
      <c r="L65" s="406"/>
      <c r="Q65" s="91"/>
      <c r="R65" s="91"/>
      <c r="S65" s="91"/>
      <c r="T65" s="91"/>
      <c r="U65" s="91"/>
      <c r="V65" s="91"/>
      <c r="W65" s="91"/>
      <c r="X65" s="91"/>
    </row>
    <row r="66" spans="1:24" ht="15" hidden="1" customHeight="1">
      <c r="A66" s="354"/>
      <c r="B66" s="389" t="s">
        <v>153</v>
      </c>
      <c r="C66" s="378">
        <f>0.8+0.2/(C39-0.2-1.8)</f>
        <v>1.8000000000000003</v>
      </c>
      <c r="D66" s="378">
        <f>0.8+0.2/(D39-0.2-1.8)</f>
        <v>1.8000000000000003</v>
      </c>
      <c r="E66" s="378">
        <f>0.8+0.2/(E39-0.2-1.8)</f>
        <v>1.8000000000000003</v>
      </c>
      <c r="F66" s="378">
        <f>0.8+0.2/(F39-0.2-1.8)</f>
        <v>1.8000000000000003</v>
      </c>
      <c r="G66" s="378">
        <f>0.8+0.2/(G39-0.2-1.8)</f>
        <v>1.8000000000000003</v>
      </c>
      <c r="H66" s="101"/>
      <c r="I66" s="413"/>
      <c r="J66" s="414"/>
      <c r="K66" s="108"/>
      <c r="L66" s="406"/>
      <c r="Q66" s="91"/>
      <c r="R66" s="91"/>
      <c r="S66" s="91"/>
      <c r="T66" s="91"/>
      <c r="U66" s="91"/>
      <c r="V66" s="91"/>
      <c r="W66" s="91"/>
      <c r="X66" s="91"/>
    </row>
    <row r="67" spans="1:24" ht="15" hidden="1" customHeight="1">
      <c r="A67" s="354"/>
      <c r="B67" s="392" t="s">
        <v>18</v>
      </c>
      <c r="C67" s="105" cm="1">
        <f t="array" ref="C67">INDEX(DB_SIA, $I$9, $I67+C$57)</f>
        <v>1</v>
      </c>
      <c r="D67" s="105" cm="1">
        <f t="array" ref="D67">INDEX(DB_SIA, $I$9, $I67+D$57)</f>
        <v>1</v>
      </c>
      <c r="E67" s="105" cm="1">
        <f t="array" ref="E67">INDEX(DB_SIA, $I$9, $I67+E$57)</f>
        <v>1</v>
      </c>
      <c r="F67" s="105" cm="1">
        <f t="array" ref="F67">INDEX(DB_SIA, $I$9, $I67+F$57)</f>
        <v>1</v>
      </c>
      <c r="G67" s="105" cm="1">
        <f t="array" ref="G67">INDEX(DB_SIA, $I$9, $I67+G$57)</f>
        <v>1</v>
      </c>
      <c r="H67" s="101"/>
      <c r="I67" s="421">
        <v>29</v>
      </c>
      <c r="J67" s="414"/>
      <c r="K67" s="108"/>
      <c r="L67" s="406"/>
      <c r="Q67" s="91"/>
      <c r="R67" s="91"/>
      <c r="S67" s="91"/>
      <c r="T67" s="91"/>
      <c r="U67" s="91"/>
      <c r="V67" s="91"/>
      <c r="W67" s="91"/>
      <c r="X67" s="91"/>
    </row>
    <row r="68" spans="1:24" ht="15" hidden="1" customHeight="1">
      <c r="A68" s="354"/>
      <c r="B68" s="369" t="s">
        <v>19</v>
      </c>
      <c r="C68" s="427" cm="1">
        <f t="array" ref="C68">INDEX(Dropdowns!$E$22:$E$24, $I$30)</f>
        <v>1</v>
      </c>
      <c r="D68" s="427" cm="1">
        <f t="array" ref="D68">INDEX(Dropdowns!$E$22:$E$24, $I$30)</f>
        <v>1</v>
      </c>
      <c r="E68" s="427" cm="1">
        <f t="array" ref="E68">INDEX(Dropdowns!$E$22:$E$24, $I$30)</f>
        <v>1</v>
      </c>
      <c r="F68" s="427" cm="1">
        <f t="array" ref="F68">INDEX(Dropdowns!$E$22:$E$24, $I$30)</f>
        <v>1</v>
      </c>
      <c r="G68" s="427" cm="1">
        <f t="array" ref="G68">INDEX(Dropdowns!$E$22:$E$24, $I$30)</f>
        <v>1</v>
      </c>
      <c r="H68" s="101"/>
      <c r="I68" s="414"/>
      <c r="J68" s="414"/>
      <c r="K68" s="108"/>
      <c r="L68" s="411" t="s">
        <v>5310</v>
      </c>
      <c r="Q68" s="91"/>
      <c r="R68" s="91"/>
      <c r="S68" s="91"/>
      <c r="T68" s="91"/>
      <c r="U68" s="91"/>
      <c r="V68" s="91"/>
      <c r="W68" s="91"/>
      <c r="X68" s="91"/>
    </row>
    <row r="69" spans="1:24" ht="15" hidden="1" customHeight="1">
      <c r="A69" s="354"/>
      <c r="B69" s="389" t="s">
        <v>5265</v>
      </c>
      <c r="C69" s="378">
        <f>MIN(11, 2*C62*C63*C64*MAX(C66, C67)*C65*$F$68)</f>
        <v>3.6000000000000005</v>
      </c>
      <c r="D69" s="378">
        <f>MIN(11, 2*D62*D63*D64*MAX(D66, D67)*D65*$F$68)</f>
        <v>11</v>
      </c>
      <c r="E69" s="378">
        <f>MIN(11, 2*E62*E63*E64*MAX(E66, E67)*E65*$F$68)</f>
        <v>3.6000000000000005</v>
      </c>
      <c r="F69" s="378">
        <f>MIN(11, 2*F62*F63*F64*MAX(F66, F67)*F65*$F$68)</f>
        <v>11</v>
      </c>
      <c r="G69" s="378">
        <f>MIN(11, 2*G62*G63*G64*MAX(G66, G67)*G65*$F$68)</f>
        <v>3.6000000000000005</v>
      </c>
      <c r="H69" s="101"/>
      <c r="I69" s="413"/>
      <c r="J69" s="414"/>
      <c r="K69" s="108"/>
      <c r="L69" s="406"/>
      <c r="Q69" s="91"/>
      <c r="R69" s="91"/>
      <c r="S69" s="91"/>
      <c r="T69" s="91"/>
      <c r="U69" s="91"/>
      <c r="V69" s="91"/>
      <c r="W69" s="91"/>
      <c r="X69" s="91"/>
    </row>
    <row r="70" spans="1:24" ht="15" hidden="1" customHeight="1">
      <c r="A70" s="354"/>
      <c r="B70" s="389" t="s">
        <v>5266</v>
      </c>
      <c r="C70" s="378">
        <f>IF(C53&gt;C54, C69, 0.5*(11-C69)*COS(PI()*C53/C54)+0.5*(11+C69))</f>
        <v>11</v>
      </c>
      <c r="D70" s="378">
        <f>IF(D53&gt;D54, D69, 0.5*(11-D69)*COS(PI()*D53/D54)+0.5*(11+D69))</f>
        <v>11</v>
      </c>
      <c r="E70" s="378">
        <f>IF(E53&gt;E54, E69, 0.5*(11-E69)*COS(PI()*E53/E54)+0.5*(11+E69))</f>
        <v>11</v>
      </c>
      <c r="F70" s="378">
        <f>IF(F53&gt;F54, F69, 0.5*(11-F69)*COS(PI()*F53/F54)+0.5*(11+F69))</f>
        <v>11</v>
      </c>
      <c r="G70" s="378">
        <f>IF(G53&gt;G54, G69, 0.5*(11-G69)*COS(PI()*G53/G54)+0.5*(11+G69))</f>
        <v>11</v>
      </c>
      <c r="H70" s="101"/>
      <c r="I70" s="413"/>
      <c r="J70" s="414"/>
      <c r="K70" s="108"/>
      <c r="L70" s="406"/>
      <c r="Q70" s="91"/>
      <c r="R70" s="91"/>
      <c r="S70" s="91"/>
      <c r="T70" s="91"/>
      <c r="U70" s="91"/>
      <c r="V70" s="91"/>
      <c r="W70" s="91"/>
      <c r="X70" s="91"/>
    </row>
    <row r="71" spans="1:24" ht="15" hidden="1" customHeight="1">
      <c r="A71" s="354"/>
      <c r="B71" s="392" t="s">
        <v>22</v>
      </c>
      <c r="C71" s="424" cm="1">
        <f t="array" ref="C71">INDEX((Dropdowns!$E$67:$G$76, Dropdowns!$E$79:$G$87), $I$24, MATCH($C$55,Dropdowns!$E$66:$G$66,0), IF($B$36=2017, 1, 2))</f>
        <v>0.4</v>
      </c>
      <c r="D71" s="105" cm="1">
        <f t="array" ref="D71">INDEX(DB_SIA, $I$9, $I71+D$57)</f>
        <v>1</v>
      </c>
      <c r="E71" s="105" cm="1">
        <f t="array" ref="E71">INDEX(DB_SIA, $I$9, $I71+E$57)</f>
        <v>1</v>
      </c>
      <c r="F71" s="105" cm="1">
        <f t="array" ref="F71">INDEX(DB_SIA, $I$9, $I71+F$57)</f>
        <v>1</v>
      </c>
      <c r="G71" s="424">
        <f>INDEX(Dropdowns!$E$70:$G$70, MATCH($G$55,Dropdowns!$E$66:$G$66,0))</f>
        <v>0.9</v>
      </c>
      <c r="H71" s="101"/>
      <c r="I71" s="421">
        <v>33</v>
      </c>
      <c r="J71" s="414"/>
      <c r="K71" s="108"/>
      <c r="L71" s="406"/>
      <c r="Q71" s="91"/>
      <c r="R71" s="91"/>
      <c r="S71" s="91"/>
      <c r="T71" s="91"/>
      <c r="U71" s="91"/>
      <c r="V71" s="91"/>
      <c r="W71" s="91"/>
      <c r="X71" s="91"/>
    </row>
    <row r="72" spans="1:24" ht="15" hidden="1" customHeight="1">
      <c r="A72" s="354"/>
      <c r="B72" s="392" t="s">
        <v>149</v>
      </c>
      <c r="C72" s="105" cm="1">
        <f t="array" ref="C72">INDEX(DB_SIA, $I$9, $I72+C$57)</f>
        <v>1</v>
      </c>
      <c r="D72" s="105" cm="1">
        <f t="array" ref="D72">INDEX(DB_SIA, $I$9, $I72+D$57)</f>
        <v>1</v>
      </c>
      <c r="E72" s="105" cm="1">
        <f t="array" ref="E72">INDEX(DB_SIA, $I$9, $I72+E$57)</f>
        <v>0.5</v>
      </c>
      <c r="F72" s="105" cm="1">
        <f t="array" ref="F72">INDEX(DB_SIA, $I$9, $I72+F$57)</f>
        <v>1</v>
      </c>
      <c r="G72" s="105" cm="1">
        <f t="array" ref="G72">INDEX(DB_SIA, $I$9, $I72+G$57)</f>
        <v>1</v>
      </c>
      <c r="H72" s="101"/>
      <c r="I72" s="421">
        <v>34</v>
      </c>
      <c r="J72" s="414"/>
      <c r="K72" s="108"/>
      <c r="L72" s="406"/>
      <c r="Q72" s="91"/>
      <c r="R72" s="91"/>
      <c r="S72" s="91"/>
      <c r="T72" s="91"/>
      <c r="U72" s="91"/>
      <c r="V72" s="91"/>
      <c r="W72" s="91"/>
      <c r="X72" s="91"/>
    </row>
    <row r="73" spans="1:24" ht="15" hidden="1" customHeight="1">
      <c r="A73" s="354"/>
      <c r="B73" s="388" t="s">
        <v>196</v>
      </c>
      <c r="C73" s="336">
        <f>C49/(0.8*C59*C61)</f>
        <v>3.5863095238095242</v>
      </c>
      <c r="D73" s="336">
        <f>D49/(0.8*D59*D61)</f>
        <v>3.5863095238095242</v>
      </c>
      <c r="E73" s="336">
        <f>E49/(0.8*E59*E61)</f>
        <v>2.2989163614163619</v>
      </c>
      <c r="F73" s="336">
        <f>F49/(0.8*F59*F61)</f>
        <v>4.6109693877551026</v>
      </c>
      <c r="G73" s="336">
        <f>G49/(0.8*G59*G61)</f>
        <v>3.5863095238095242</v>
      </c>
      <c r="H73" s="101"/>
      <c r="I73" s="413"/>
      <c r="J73" s="414"/>
      <c r="K73" s="108"/>
      <c r="L73" s="406"/>
      <c r="Q73" s="91"/>
      <c r="R73" s="91"/>
      <c r="S73" s="91"/>
      <c r="T73" s="91"/>
      <c r="U73" s="91"/>
      <c r="V73" s="91"/>
      <c r="W73" s="91"/>
      <c r="X73" s="91"/>
    </row>
    <row r="74" spans="1:24" ht="15" hidden="1" customHeight="1">
      <c r="A74" s="354"/>
      <c r="B74" s="388" t="s">
        <v>195</v>
      </c>
      <c r="C74" s="337">
        <f>C71*((C70*C42)/11+C43)*C45*C44*C72</f>
        <v>197.10000000000005</v>
      </c>
      <c r="D74" s="337">
        <f>D71*((D70*D42)/11+D43)*D45*D44*D72</f>
        <v>492.75000000000006</v>
      </c>
      <c r="E74" s="337">
        <f>E71*((E70*E42)/11+E43)*E45*E44*E72</f>
        <v>246.37500000000003</v>
      </c>
      <c r="F74" s="337">
        <f>F71*((F70*F42)/11+F43)*F45*F44*F72</f>
        <v>492.75000000000006</v>
      </c>
      <c r="G74" s="337">
        <f>G71*((G70*G42)/11+G43)*G45*G44*G72</f>
        <v>443.47500000000002</v>
      </c>
      <c r="H74" s="101"/>
      <c r="I74" s="413"/>
      <c r="J74" s="414"/>
      <c r="K74" s="108"/>
      <c r="L74" s="406"/>
      <c r="Q74" s="91"/>
      <c r="R74" s="91"/>
      <c r="S74" s="91"/>
      <c r="T74" s="91"/>
      <c r="U74" s="91"/>
      <c r="V74" s="91"/>
      <c r="W74" s="91"/>
      <c r="X74" s="91"/>
    </row>
    <row r="75" spans="1:24" ht="15" hidden="1" customHeight="1">
      <c r="A75" s="354"/>
      <c r="B75" s="388" t="s">
        <v>197</v>
      </c>
      <c r="C75" s="336">
        <f>C74*C73/1000</f>
        <v>0.70686160714285751</v>
      </c>
      <c r="D75" s="336">
        <f>D74*D73/1000</f>
        <v>1.7671540178571434</v>
      </c>
      <c r="E75" s="336">
        <f>E74*E73/1000</f>
        <v>0.5663955185439562</v>
      </c>
      <c r="F75" s="336">
        <f>F74*F73/1000</f>
        <v>2.2720551658163273</v>
      </c>
      <c r="G75" s="336">
        <f>G74*G73/1000</f>
        <v>1.590438616071429</v>
      </c>
      <c r="H75" s="101"/>
      <c r="I75" s="413"/>
      <c r="J75" s="414"/>
      <c r="K75" s="108"/>
      <c r="L75" s="406"/>
      <c r="Q75" s="91"/>
      <c r="R75" s="91"/>
      <c r="S75" s="91"/>
      <c r="T75" s="91"/>
      <c r="U75" s="91"/>
      <c r="V75" s="91"/>
      <c r="W75" s="91"/>
      <c r="X75" s="91"/>
    </row>
    <row r="76" spans="1:24" ht="15" hidden="1" customHeight="1">
      <c r="A76" s="354"/>
      <c r="B76" s="354"/>
      <c r="C76" s="354"/>
      <c r="D76" s="354"/>
      <c r="E76" s="354"/>
      <c r="F76" s="354"/>
      <c r="G76" s="354"/>
      <c r="H76" s="354"/>
      <c r="I76" s="413"/>
      <c r="J76" s="414"/>
      <c r="K76" s="108"/>
      <c r="L76" s="108"/>
      <c r="M76" s="108"/>
      <c r="N76" s="108"/>
      <c r="O76" s="108"/>
      <c r="Q76" s="91"/>
      <c r="R76" s="91"/>
      <c r="S76" s="91"/>
      <c r="T76" s="91"/>
      <c r="U76" s="91"/>
      <c r="V76" s="91"/>
      <c r="W76" s="91"/>
      <c r="X76" s="91"/>
    </row>
    <row r="77" spans="1:24" s="90" customFormat="1" ht="21.2" customHeight="1">
      <c r="A77" s="350"/>
      <c r="B77" s="94" t="str" cm="1">
        <f t="array" ref="B77">INDEX(Textes!$B:$D, K77, $K$2)</f>
        <v>Leuchten</v>
      </c>
      <c r="C77" s="86"/>
      <c r="D77" s="86"/>
      <c r="E77" s="86"/>
      <c r="F77" s="86"/>
      <c r="G77" s="86"/>
      <c r="H77" s="86"/>
      <c r="I77" s="82"/>
      <c r="J77" s="82"/>
      <c r="K77" s="91">
        <v>86</v>
      </c>
      <c r="L77" s="98"/>
      <c r="M77" s="91"/>
      <c r="N77" s="91"/>
      <c r="O77" s="91"/>
      <c r="P77" s="96"/>
      <c r="Q77" s="91"/>
      <c r="R77" s="91"/>
      <c r="S77" s="91"/>
      <c r="T77" s="91"/>
      <c r="U77" s="91"/>
      <c r="V77" s="91"/>
      <c r="W77" s="91"/>
      <c r="X77" s="91"/>
    </row>
    <row r="78" spans="1:24" ht="45" customHeight="1">
      <c r="A78" s="355" t="s">
        <v>5244</v>
      </c>
      <c r="B78" s="368"/>
      <c r="C78" s="109" t="str" cm="1">
        <f t="array" ref="C78">INDEX(Textes!$B:$D, L78, $K$2)</f>
        <v>System-
leistung</v>
      </c>
      <c r="D78" s="109" t="str" cm="1">
        <f t="array" ref="D78">INDEX(Textes!$B:$D, M78, $K$2)</f>
        <v>Anzahl</v>
      </c>
      <c r="E78" s="109" t="str" cm="1">
        <f t="array" ref="E78">INDEX(Textes!$B:$D, N78, $K$2)</f>
        <v>Effektive 
Betriebs-
leistung</v>
      </c>
      <c r="F78" s="110" t="str" cm="1">
        <f t="array" ref="F78">INDEX(Textes!$B:$D, O78, $K$2)</f>
        <v>Installierte Leistung</v>
      </c>
      <c r="G78" s="86"/>
      <c r="H78" s="86"/>
      <c r="K78" s="91" t="s">
        <v>156</v>
      </c>
      <c r="L78" s="91">
        <v>88</v>
      </c>
      <c r="M78" s="91">
        <v>90</v>
      </c>
      <c r="N78" s="91">
        <v>91</v>
      </c>
      <c r="O78" s="91">
        <v>92</v>
      </c>
      <c r="Q78" s="91"/>
      <c r="R78" s="91"/>
      <c r="S78" s="91"/>
      <c r="T78" s="91"/>
      <c r="U78" s="91"/>
      <c r="V78" s="91"/>
      <c r="W78" s="91"/>
      <c r="X78" s="91"/>
    </row>
    <row r="79" spans="1:24" s="114" customFormat="1" ht="16.5">
      <c r="A79" s="350"/>
      <c r="B79" s="111"/>
      <c r="C79" s="112" t="s">
        <v>172</v>
      </c>
      <c r="D79" s="112" t="s">
        <v>156</v>
      </c>
      <c r="E79" s="112" t="s">
        <v>172</v>
      </c>
      <c r="F79" s="113" t="s">
        <v>162</v>
      </c>
      <c r="G79" s="86"/>
      <c r="H79" s="86"/>
      <c r="I79" s="81"/>
      <c r="J79" s="81"/>
      <c r="K79" s="96"/>
      <c r="L79" s="96"/>
      <c r="M79" s="96"/>
      <c r="N79" s="96"/>
      <c r="O79" s="96"/>
      <c r="P79" s="96"/>
      <c r="Q79" s="96"/>
      <c r="R79" s="96"/>
      <c r="S79" s="96"/>
      <c r="T79" s="96"/>
      <c r="U79" s="96"/>
      <c r="V79" s="96"/>
      <c r="W79" s="96"/>
      <c r="X79" s="96"/>
    </row>
    <row r="80" spans="1:24" ht="15" customHeight="1">
      <c r="A80" s="351"/>
      <c r="B80" s="287"/>
      <c r="C80" s="115" t="str">
        <f>IFERROR(VLOOKUP(B80, LeuchtenTabelle, 7, FALSE), "")</f>
        <v/>
      </c>
      <c r="D80" s="188"/>
      <c r="E80" s="349"/>
      <c r="F80" s="116" t="str">
        <f>IFERROR(IF(E80&gt;0, E80, C80) * D80 / 1000, "")</f>
        <v/>
      </c>
      <c r="G80" s="86"/>
      <c r="H80" s="86"/>
    </row>
    <row r="81" spans="1:24" ht="15" customHeight="1">
      <c r="A81" s="351"/>
      <c r="B81" s="287"/>
      <c r="C81" s="115" t="str">
        <f>IFERROR(VLOOKUP(B81, LeuchtenTabelle, 7, FALSE), "")</f>
        <v/>
      </c>
      <c r="D81" s="188"/>
      <c r="E81" s="349"/>
      <c r="F81" s="116" t="str">
        <f t="shared" ref="F81:F84" si="2">IFERROR(IF(E81&gt;0, E81, C81) * D81 / 1000, "")</f>
        <v/>
      </c>
      <c r="G81" s="86"/>
      <c r="H81" s="86"/>
    </row>
    <row r="82" spans="1:24" ht="15" customHeight="1">
      <c r="A82" s="351"/>
      <c r="B82" s="287"/>
      <c r="C82" s="115" t="str">
        <f>IFERROR(VLOOKUP(B82, LeuchtenTabelle, 7, FALSE), "")</f>
        <v/>
      </c>
      <c r="D82" s="188"/>
      <c r="E82" s="349"/>
      <c r="F82" s="116" t="str">
        <f t="shared" si="2"/>
        <v/>
      </c>
      <c r="G82" s="86"/>
      <c r="H82" s="86"/>
    </row>
    <row r="83" spans="1:24" ht="15" customHeight="1">
      <c r="A83" s="351"/>
      <c r="B83" s="287"/>
      <c r="C83" s="115" t="str">
        <f>IFERROR(VLOOKUP(B83, LeuchtenTabelle, 7, FALSE), "")</f>
        <v/>
      </c>
      <c r="D83" s="188"/>
      <c r="E83" s="349"/>
      <c r="F83" s="116" t="str">
        <f t="shared" si="2"/>
        <v/>
      </c>
      <c r="G83" s="86"/>
      <c r="H83" s="86"/>
    </row>
    <row r="84" spans="1:24" ht="15" customHeight="1">
      <c r="A84" s="351"/>
      <c r="B84" s="287"/>
      <c r="C84" s="115" t="str">
        <f>IFERROR(VLOOKUP(B84, LeuchtenTabelle, 7, FALSE), "")</f>
        <v/>
      </c>
      <c r="D84" s="188"/>
      <c r="E84" s="349"/>
      <c r="F84" s="116" t="str">
        <f t="shared" si="2"/>
        <v/>
      </c>
      <c r="G84" s="86"/>
      <c r="H84" s="86"/>
    </row>
    <row r="85" spans="1:24" ht="16.5">
      <c r="A85" s="351"/>
      <c r="B85" s="117"/>
      <c r="C85" s="95"/>
      <c r="D85" s="95"/>
      <c r="E85" s="95"/>
      <c r="F85" s="118"/>
      <c r="G85" s="86"/>
      <c r="H85" s="95"/>
    </row>
    <row r="86" spans="1:24" s="90" customFormat="1" ht="21.2" customHeight="1">
      <c r="A86" s="350"/>
      <c r="B86" s="94" t="str" cm="1">
        <f t="array" ref="B86">INDEX(Textes!$B:$D, K86, $K$2)</f>
        <v>Energiebilanz</v>
      </c>
      <c r="C86" s="86"/>
      <c r="D86" s="86"/>
      <c r="E86" s="86"/>
      <c r="F86" s="86"/>
      <c r="G86" s="86"/>
      <c r="H86" s="86"/>
      <c r="I86" s="82"/>
      <c r="J86" s="82"/>
      <c r="K86" s="91">
        <v>93</v>
      </c>
      <c r="L86" s="394" t="s">
        <v>130</v>
      </c>
      <c r="M86" s="394" t="s">
        <v>131</v>
      </c>
      <c r="N86" s="394" t="s">
        <v>132</v>
      </c>
      <c r="O86" s="394" t="s">
        <v>5297</v>
      </c>
      <c r="P86" s="394" t="s">
        <v>5298</v>
      </c>
      <c r="Q86" s="91"/>
      <c r="R86" s="91"/>
      <c r="S86" s="91"/>
      <c r="T86" s="91"/>
      <c r="U86" s="91"/>
      <c r="V86" s="91"/>
      <c r="W86" s="91"/>
      <c r="X86" s="91"/>
    </row>
    <row r="87" spans="1:24" ht="42" customHeight="1">
      <c r="A87" s="351"/>
      <c r="B87" s="368"/>
      <c r="C87" s="109" t="str" cm="1">
        <f t="array" ref="C87">INDEX(Textes!$B:$D,L87, $K$2)</f>
        <v>Projektwert</v>
      </c>
      <c r="D87" s="109" t="str" cm="1">
        <f t="array" ref="D87">INDEX(Textes!$B:$D, M87, $K$2)</f>
        <v>Grenzwert</v>
      </c>
      <c r="E87" s="109" t="str" cm="1">
        <f t="array" ref="E87">INDEX(Textes!$B:$D, N87, $K$2)</f>
        <v>Minergie / Prokilowatt / EffEL</v>
      </c>
      <c r="F87" s="110" t="str" cm="1">
        <f t="array" ref="F87">INDEX(Textes!$B:$D, O87, $K$2)</f>
        <v>Zielwert</v>
      </c>
      <c r="G87" s="86"/>
      <c r="H87" s="86"/>
      <c r="K87" s="91" t="s">
        <v>156</v>
      </c>
      <c r="L87" s="91">
        <v>95</v>
      </c>
      <c r="M87" s="91">
        <v>97</v>
      </c>
      <c r="N87" s="91">
        <v>98</v>
      </c>
      <c r="O87" s="91">
        <v>99</v>
      </c>
      <c r="Q87" s="91"/>
      <c r="R87" s="91"/>
      <c r="S87" s="91"/>
      <c r="T87" s="91"/>
      <c r="U87" s="91"/>
      <c r="V87" s="91"/>
      <c r="W87" s="91"/>
      <c r="X87" s="91"/>
    </row>
    <row r="88" spans="1:24" ht="15" customHeight="1">
      <c r="A88" s="351"/>
      <c r="B88" s="80" t="str" cm="1">
        <f t="array" ref="B88">INDEX(Textes!$B:$D, K88, $K$2)</f>
        <v>Installierte Leistung (kW)</v>
      </c>
      <c r="C88" s="119" t="str">
        <f>IF(SUM(F80:$F$84)&gt;0, SUM(F80:$F$84), "")</f>
        <v/>
      </c>
      <c r="D88" s="119" t="str">
        <f>IFERROR(D$89*$C$8/1000, "")</f>
        <v/>
      </c>
      <c r="E88" s="119" t="s">
        <v>156</v>
      </c>
      <c r="F88" s="120" t="str">
        <f>IFERROR(F$89*$C$8/1000, "")</f>
        <v/>
      </c>
      <c r="G88" s="86"/>
      <c r="H88" s="95"/>
      <c r="K88" s="96">
        <v>100</v>
      </c>
      <c r="L88" s="431">
        <f>SUM(F80:F84)</f>
        <v>0</v>
      </c>
      <c r="M88" s="430">
        <f>D73*$C$8/1000</f>
        <v>0</v>
      </c>
      <c r="N88" s="430">
        <f>E73*$C$8/1000</f>
        <v>0</v>
      </c>
      <c r="O88" s="430">
        <f>F73*$C$8/1000</f>
        <v>0</v>
      </c>
      <c r="P88" s="431">
        <f>SUMPRODUCT($C$80:$C$84,$D$80:$D$84)/1000</f>
        <v>0</v>
      </c>
    </row>
    <row r="89" spans="1:24" ht="15" customHeight="1">
      <c r="A89" s="351"/>
      <c r="B89" s="80" t="str" cm="1">
        <f t="array" ref="B89">INDEX(Textes!$B:$D, K89, $K$2)</f>
        <v>Spezifische Leistung (W/m²)</v>
      </c>
      <c r="C89" s="119" t="str">
        <f>IFERROR(C88/$C$8*1000, "")</f>
        <v/>
      </c>
      <c r="D89" s="119" t="str">
        <f>IFERROR($M$89, "")</f>
        <v/>
      </c>
      <c r="E89" s="119" t="s">
        <v>156</v>
      </c>
      <c r="F89" s="120" t="str">
        <f>IFERROR($N$89, "")</f>
        <v/>
      </c>
      <c r="G89" s="86"/>
      <c r="H89" s="95"/>
      <c r="K89" s="96">
        <v>101</v>
      </c>
      <c r="L89" s="371" t="e">
        <f>L$88/$C$8*1000</f>
        <v>#DIV/0!</v>
      </c>
      <c r="M89" s="371" t="e">
        <f>M$88/$C$8*1000</f>
        <v>#DIV/0!</v>
      </c>
      <c r="N89" s="371" t="e">
        <f>N$88/$C$8*1000</f>
        <v>#DIV/0!</v>
      </c>
      <c r="O89" s="371" t="e">
        <f>O$88/$C$8*1000</f>
        <v>#DIV/0!</v>
      </c>
      <c r="P89" s="371" t="e">
        <f>P$88/$C$8*1000</f>
        <v>#DIV/0!</v>
      </c>
    </row>
    <row r="90" spans="1:24" ht="15" customHeight="1">
      <c r="A90" s="351"/>
      <c r="B90" s="80" t="str" cm="1">
        <f t="array" ref="B90">INDEX(Textes!$B:$D, K90, $K$2)</f>
        <v>Volllaststunden (h/a)</v>
      </c>
      <c r="C90" s="121" t="str">
        <f>IF(ISNUMBER(C88), L$90, "")</f>
        <v/>
      </c>
      <c r="D90" s="121" t="str">
        <f>IF(ISNUMBER(D88), M$90, "")</f>
        <v/>
      </c>
      <c r="E90" s="121" t="s">
        <v>156</v>
      </c>
      <c r="F90" s="400" t="str">
        <f>IF(ISNUMBER(F88), N$90, "")</f>
        <v/>
      </c>
      <c r="G90" s="86"/>
      <c r="H90" s="95"/>
      <c r="K90" s="96">
        <v>102</v>
      </c>
      <c r="L90" s="372">
        <f>IFERROR(C$74, "")</f>
        <v>197.10000000000005</v>
      </c>
      <c r="M90" s="372">
        <f>IFERROR(D$74, "")</f>
        <v>492.75000000000006</v>
      </c>
      <c r="N90" s="372">
        <f>IFERROR(E$74, "")</f>
        <v>246.37500000000003</v>
      </c>
      <c r="O90" s="372">
        <f>IFERROR(F$74, "")</f>
        <v>492.75000000000006</v>
      </c>
      <c r="P90" s="372">
        <f>IFERROR(G$74, "")</f>
        <v>443.47500000000002</v>
      </c>
    </row>
    <row r="91" spans="1:24" ht="15" customHeight="1">
      <c r="A91" s="351"/>
      <c r="B91" s="80" t="str" cm="1">
        <f t="array" ref="B91">INDEX(Textes!$B:$D, K91, $K$2)</f>
        <v>Elektrizitätsbedarf (MWh/a)</v>
      </c>
      <c r="C91" s="120" t="str">
        <f>IFERROR(C92*$C$8/1000, "")</f>
        <v/>
      </c>
      <c r="D91" s="120" t="str">
        <f>IFERROR(D92*$C$8/1000, "")</f>
        <v/>
      </c>
      <c r="E91" s="119" t="str">
        <f>IFERROR(($D91+$F91)/2, "")</f>
        <v/>
      </c>
      <c r="F91" s="120" t="str">
        <f>IFERROR(F92*$C$8/1000, "")</f>
        <v/>
      </c>
      <c r="G91" s="86"/>
      <c r="H91" s="95"/>
      <c r="K91" s="96">
        <v>104</v>
      </c>
      <c r="L91" s="371">
        <f t="shared" ref="L91:P91" si="3">L88*L90/1000</f>
        <v>0</v>
      </c>
      <c r="M91" s="371">
        <f t="shared" si="3"/>
        <v>0</v>
      </c>
      <c r="N91" s="371">
        <f t="shared" si="3"/>
        <v>0</v>
      </c>
      <c r="O91" s="371">
        <f t="shared" si="3"/>
        <v>0</v>
      </c>
      <c r="P91" s="371">
        <f t="shared" si="3"/>
        <v>0</v>
      </c>
    </row>
    <row r="92" spans="1:24" ht="15" customHeight="1">
      <c r="A92" s="351"/>
      <c r="B92" s="80" t="str" cm="1">
        <f t="array" ref="B92">INDEX(Textes!$B:$D, K92, $K$2)</f>
        <v>Elektrizitätsbedarf (kWh/m²)</v>
      </c>
      <c r="C92" s="119" t="str">
        <f>IFERROR(C$88*C$90/$C$8, "")</f>
        <v/>
      </c>
      <c r="D92" s="119" t="str">
        <f>IFERROR(D$88*D$90/$C$8, "")</f>
        <v/>
      </c>
      <c r="E92" s="119" t="str">
        <f>IFERROR(($D92+$F92)/2, "")</f>
        <v/>
      </c>
      <c r="F92" s="120" t="str">
        <f>IFERROR(F$88*F$90/$C$8, "")</f>
        <v/>
      </c>
      <c r="G92" s="86"/>
      <c r="H92" s="95"/>
      <c r="K92" s="96">
        <v>103</v>
      </c>
      <c r="L92" s="375" t="e">
        <f t="shared" ref="L92:P92" si="4">L89*L90/1000</f>
        <v>#DIV/0!</v>
      </c>
      <c r="M92" s="375" t="e">
        <f t="shared" si="4"/>
        <v>#DIV/0!</v>
      </c>
      <c r="N92" s="375" t="e">
        <f t="shared" si="4"/>
        <v>#DIV/0!</v>
      </c>
      <c r="O92" s="375" t="e">
        <f t="shared" si="4"/>
        <v>#DIV/0!</v>
      </c>
      <c r="P92" s="375" t="e">
        <f t="shared" si="4"/>
        <v>#DIV/0!</v>
      </c>
    </row>
    <row r="93" spans="1:24" ht="16.5">
      <c r="A93" s="351"/>
      <c r="B93" s="86"/>
      <c r="C93" s="95"/>
      <c r="D93" s="95"/>
      <c r="E93" s="95"/>
      <c r="F93" s="95"/>
      <c r="G93" s="86"/>
      <c r="H93" s="95"/>
    </row>
    <row r="94" spans="1:24" ht="16.5">
      <c r="A94" s="351"/>
      <c r="B94" s="86"/>
      <c r="C94" s="95"/>
      <c r="D94" s="95"/>
      <c r="E94" s="95"/>
      <c r="F94" s="95"/>
      <c r="G94" s="86"/>
      <c r="H94" s="95"/>
    </row>
    <row r="95" spans="1:24" ht="16.5">
      <c r="A95" s="351"/>
      <c r="B95" s="86"/>
      <c r="C95" s="95"/>
      <c r="D95" s="95"/>
      <c r="E95" s="95"/>
      <c r="F95" s="95"/>
      <c r="G95" s="86"/>
      <c r="H95" s="95"/>
    </row>
    <row r="96" spans="1:24" ht="16.5">
      <c r="A96" s="351"/>
      <c r="B96" s="86"/>
      <c r="C96" s="95"/>
      <c r="D96" s="95"/>
      <c r="E96" s="95"/>
      <c r="F96" s="95"/>
      <c r="G96" s="86"/>
      <c r="H96" s="95"/>
    </row>
    <row r="97" spans="1:8" ht="16.5">
      <c r="A97" s="351"/>
      <c r="B97" s="86"/>
      <c r="C97" s="95"/>
      <c r="D97" s="95"/>
      <c r="E97" s="95"/>
      <c r="F97" s="95"/>
      <c r="G97" s="86"/>
      <c r="H97" s="95"/>
    </row>
    <row r="98" spans="1:8" ht="16.5">
      <c r="A98" s="351"/>
      <c r="B98" s="86"/>
      <c r="C98" s="95"/>
      <c r="D98" s="95"/>
      <c r="E98" s="95"/>
      <c r="F98" s="95"/>
      <c r="G98" s="86"/>
      <c r="H98" s="95"/>
    </row>
    <row r="99" spans="1:8" ht="16.5">
      <c r="A99" s="351"/>
      <c r="B99" s="86"/>
      <c r="C99" s="95"/>
      <c r="D99" s="95"/>
      <c r="E99" s="95"/>
      <c r="F99" s="95"/>
      <c r="G99" s="86"/>
      <c r="H99" s="95"/>
    </row>
    <row r="100" spans="1:8" ht="16.5">
      <c r="A100" s="351"/>
      <c r="B100" s="86"/>
      <c r="C100" s="95"/>
      <c r="D100" s="95"/>
      <c r="E100" s="95"/>
      <c r="F100" s="95"/>
      <c r="G100" s="86"/>
      <c r="H100" s="95"/>
    </row>
    <row r="101" spans="1:8" ht="16.5" hidden="1">
      <c r="A101" s="351"/>
      <c r="B101" s="122"/>
      <c r="C101" s="123"/>
      <c r="D101" s="123"/>
      <c r="E101" s="123"/>
      <c r="F101" s="123"/>
      <c r="G101" s="86"/>
      <c r="H101" s="123"/>
    </row>
    <row r="102" spans="1:8" ht="16.5" hidden="1">
      <c r="A102" s="351"/>
      <c r="B102" s="122"/>
      <c r="C102" s="123"/>
      <c r="D102" s="123"/>
      <c r="E102" s="123"/>
      <c r="F102" s="123"/>
      <c r="G102" s="86"/>
      <c r="H102" s="123"/>
    </row>
    <row r="103" spans="1:8" ht="16.5" hidden="1">
      <c r="B103" s="122"/>
      <c r="C103" s="123"/>
      <c r="D103" s="123"/>
      <c r="E103" s="123"/>
      <c r="F103" s="123"/>
      <c r="G103" s="86"/>
      <c r="H103" s="123"/>
    </row>
    <row r="104" spans="1:8" ht="16.5" hidden="1">
      <c r="A104" s="351"/>
      <c r="B104" s="86"/>
      <c r="C104" s="95"/>
      <c r="D104" s="95"/>
      <c r="E104" s="95"/>
      <c r="F104" s="95"/>
      <c r="G104" s="86"/>
      <c r="H104" s="95"/>
    </row>
    <row r="105" spans="1:8" ht="16.5" hidden="1" customHeight="1">
      <c r="G105" s="86"/>
    </row>
  </sheetData>
  <sheetProtection algorithmName="SHA-512" hashValue="B3AsEaEXrAbxnR6bvNLwOcOXxMPGL+C+CMUDmgmwsVT7pjUhobNSd4jJ6VuwRrNdNjPk+Z/0r6a4OaCjs7hg5w==" saltValue="zsgBiyFq1j1TL70V1OehZQ==" spinCount="100000" sheet="1" objects="1" scenarios="1"/>
  <mergeCells count="25">
    <mergeCell ref="C10:F10"/>
    <mergeCell ref="B4:F4"/>
    <mergeCell ref="C6:F6"/>
    <mergeCell ref="C7:F7"/>
    <mergeCell ref="C8:F8"/>
    <mergeCell ref="C9:F9"/>
    <mergeCell ref="C24:F24"/>
    <mergeCell ref="C11:F11"/>
    <mergeCell ref="C12:F12"/>
    <mergeCell ref="C15:F15"/>
    <mergeCell ref="C16:F16"/>
    <mergeCell ref="C17:F17"/>
    <mergeCell ref="C18:F18"/>
    <mergeCell ref="C19:F19"/>
    <mergeCell ref="C20:F20"/>
    <mergeCell ref="C21:F21"/>
    <mergeCell ref="C22:F22"/>
    <mergeCell ref="C23:F23"/>
    <mergeCell ref="C33:F33"/>
    <mergeCell ref="C27:F27"/>
    <mergeCell ref="C28:F28"/>
    <mergeCell ref="C29:F29"/>
    <mergeCell ref="C30:F30"/>
    <mergeCell ref="C31:F31"/>
    <mergeCell ref="C32:F32"/>
  </mergeCells>
  <conditionalFormatting sqref="B80:B84">
    <cfRule type="expression" dxfId="26" priority="5">
      <formula>NOT(ISBLANK($B80))</formula>
    </cfRule>
  </conditionalFormatting>
  <conditionalFormatting sqref="B10:F12 B15:F23">
    <cfRule type="expression" dxfId="25" priority="6">
      <formula>$J$9=FALSE</formula>
    </cfRule>
  </conditionalFormatting>
  <conditionalFormatting sqref="B12:F12">
    <cfRule type="expression" dxfId="24" priority="8">
      <formula>$J$11=FALSE</formula>
    </cfRule>
  </conditionalFormatting>
  <conditionalFormatting sqref="B28:F33">
    <cfRule type="expression" dxfId="23" priority="9">
      <formula>NOT($J$27)</formula>
    </cfRule>
  </conditionalFormatting>
  <conditionalFormatting sqref="C12">
    <cfRule type="expression" dxfId="22" priority="1">
      <formula>AND(NOT($J$11), NOT(ISBLANK($C12)))</formula>
    </cfRule>
  </conditionalFormatting>
  <conditionalFormatting sqref="C6:F12 C15:F24 C27:F33">
    <cfRule type="expression" dxfId="21" priority="7">
      <formula>NOT(ISBLANK($C6))</formula>
    </cfRule>
  </conditionalFormatting>
  <conditionalFormatting sqref="C10:F11 C15 C17:F23">
    <cfRule type="expression" dxfId="20" priority="2">
      <formula>AND(NOT($J$9), NOT(ISBLANK($C10)))</formula>
    </cfRule>
  </conditionalFormatting>
  <conditionalFormatting sqref="C28:F33">
    <cfRule type="expression" dxfId="19" priority="3">
      <formula>AND(NOT($J$27), NOT(ISBLANK($C28)))</formula>
    </cfRule>
  </conditionalFormatting>
  <conditionalFormatting sqref="D80:E84">
    <cfRule type="expression" dxfId="18" priority="4">
      <formula>NOT(ISBLANK(D80))</formula>
    </cfRule>
  </conditionalFormatting>
  <dataValidations count="22">
    <dataValidation type="list" allowBlank="1" showInputMessage="1" showErrorMessage="1" sqref="C27:F27" xr:uid="{319EB490-7B64-4569-885C-49C7055B30F6}">
      <formula1>JaNein</formula1>
    </dataValidation>
    <dataValidation type="list" allowBlank="1" showInputMessage="1" showErrorMessage="1" sqref="C33:F33" xr:uid="{3848AF06-E902-46B2-BC8C-F8A8294BA3BE}">
      <formula1>Regelung_Tageslicht</formula1>
    </dataValidation>
    <dataValidation type="list" allowBlank="1" showInputMessage="1" showErrorMessage="1" sqref="C28:F28" xr:uid="{2915C2F5-DD6A-4B80-AD05-E921C988B066}">
      <formula1>Glasanteil</formula1>
    </dataValidation>
    <dataValidation type="list" allowBlank="1" showInputMessage="1" showErrorMessage="1" sqref="C30:F30" xr:uid="{1008A40C-9E86-49E1-A29F-BC0372E58E30}">
      <formula1>Umgebung</formula1>
    </dataValidation>
    <dataValidation type="list" allowBlank="1" showInputMessage="1" showErrorMessage="1" sqref="C29:F29" xr:uid="{A49BBE06-A8F6-4F27-BB2E-B9AD6272BDB9}">
      <formula1>Raumhelligkeit</formula1>
    </dataValidation>
    <dataValidation type="list" allowBlank="1" showInputMessage="1" showErrorMessage="1" sqref="C32:F32" xr:uid="{47B0833E-7FE7-4F87-9374-AD8DBB8FA932}">
      <formula1>IF($I$31&lt;6,Sonnenschutz_Regelung_Mit,Sonnenschutz_Regelung_Ohne)</formula1>
    </dataValidation>
    <dataValidation type="list" allowBlank="1" showInputMessage="1" showErrorMessage="1" sqref="C31:F31" xr:uid="{1038DEF9-4052-4268-95BD-1D70A27D21B6}">
      <formula1>Sonnenschutz_Art</formula1>
    </dataValidation>
    <dataValidation type="decimal" allowBlank="1" showInputMessage="1" showErrorMessage="1" sqref="C22:F22" xr:uid="{37D7EEA7-8920-453E-AD94-BA9B4380ACF5}">
      <formula1>0</formula1>
      <formula2>9999</formula2>
    </dataValidation>
    <dataValidation type="decimal" allowBlank="1" showInputMessage="1" showErrorMessage="1" sqref="C21:F21" xr:uid="{E7231547-CCBD-421F-8C70-84B80B2838AD}">
      <formula1>0</formula1>
      <formula2>365</formula2>
    </dataValidation>
    <dataValidation type="decimal" allowBlank="1" showInputMessage="1" showErrorMessage="1" sqref="C20:F20" xr:uid="{11F8F8F5-ABE7-4E39-B50A-C8548F2C3181}">
      <formula1>0</formula1>
      <formula2>13</formula2>
    </dataValidation>
    <dataValidation type="decimal" allowBlank="1" showInputMessage="1" showErrorMessage="1" sqref="C19:F19" xr:uid="{4049CC40-F97D-4FC9-9CB4-271A6E3FDCE2}">
      <formula1>0</formula1>
      <formula2>11</formula2>
    </dataValidation>
    <dataValidation type="list" allowBlank="1" showInputMessage="1" showErrorMessage="1" sqref="C18:F18" xr:uid="{89098842-1839-44F6-9CA5-5138426432E8}">
      <formula1>"0.05,0.75"</formula1>
    </dataValidation>
    <dataValidation type="decimal" allowBlank="1" showInputMessage="1" showErrorMessage="1" sqref="C17:F17" xr:uid="{7C1ECBFB-A222-4265-B52D-AC7F18107D51}">
      <formula1>0</formula1>
      <formula2>30</formula2>
    </dataValidation>
    <dataValidation type="decimal" allowBlank="1" showInputMessage="1" showErrorMessage="1" sqref="C15:F15" xr:uid="{14B416F0-F3AD-4425-AC7F-26F45B198C87}">
      <formula1>0</formula1>
      <formula2>999</formula2>
    </dataValidation>
    <dataValidation type="list" allowBlank="1" showInputMessage="1" showErrorMessage="1" sqref="C9:F9" xr:uid="{3D4CA800-1325-412C-8F6E-3DBDB320BEBA}">
      <formula1>RoomTypes</formula1>
    </dataValidation>
    <dataValidation type="list" allowBlank="1" showInputMessage="1" showErrorMessage="1" sqref="C24:F24" xr:uid="{0B80CB68-2AA6-4FD0-B329-72BE7105A485}">
      <formula1>k_Pr</formula1>
    </dataValidation>
    <dataValidation type="decimal" allowBlank="1" showInputMessage="1" showErrorMessage="1" sqref="C16:F16 C8:F8" xr:uid="{5BA5A888-3710-4C9B-9070-2AEBA8A2D074}">
      <formula1>0</formula1>
      <formula2>1000000</formula2>
    </dataValidation>
    <dataValidation type="textLength" allowBlank="1" showInputMessage="1" showErrorMessage="1" sqref="C6:F7" xr:uid="{D5C4E6CF-DB9B-4E3F-A51D-7C99916CC9CF}">
      <formula1>0</formula1>
      <formula2>250</formula2>
    </dataValidation>
    <dataValidation type="list" allowBlank="1" showInputMessage="1" showErrorMessage="1" sqref="B80:B84" xr:uid="{25F67496-3668-4AE2-96FE-F4B8E42C0CB8}">
      <formula1>LeuchtenListe</formula1>
    </dataValidation>
    <dataValidation type="decimal" operator="greaterThanOrEqual" allowBlank="1" showInputMessage="1" showErrorMessage="1" sqref="E80:E84" xr:uid="{95E95F12-C4A3-4E43-95E4-F18DB607C841}">
      <formula1>0</formula1>
    </dataValidation>
    <dataValidation type="whole" allowBlank="1" showInputMessage="1" showErrorMessage="1" sqref="D80:D84" xr:uid="{9861CF6B-E4F7-4191-BB53-8D571DCB4717}">
      <formula1>0</formula1>
      <formula2>1000000</formula2>
    </dataValidation>
    <dataValidation type="list" allowBlank="1" showInputMessage="1" showErrorMessage="1" sqref="C32:F32" xr:uid="{2C34C898-179F-456B-AA23-1653FB5A1BCF}">
      <formula1>IF($I$31&lt;=5, Sonnenschutz_Regelung_Mit, Sonnenschutz_Regelung_Ohne)</formula1>
    </dataValidation>
  </dataValidations>
  <pageMargins left="0.7" right="0.7" top="0.75" bottom="0.75" header="0.3" footer="0.3"/>
  <legacyDrawing r:id="rId1"/>
  <extLst>
    <ext xmlns:x14="http://schemas.microsoft.com/office/spreadsheetml/2009/9/main" uri="{CCE6A557-97BC-4b89-ADB6-D9C93CAAB3DF}">
      <x14:dataValidations xmlns:xm="http://schemas.microsoft.com/office/excel/2006/main" count="5">
        <x14:dataValidation type="list" allowBlank="1" showInputMessage="1" showErrorMessage="1" xr:uid="{27AD5FFC-215D-45FC-A3CB-2130C8B03DAE}">
          <x14:formula1>
            <xm:f>Dropdowns!$A$209:$A$215</xm:f>
          </x14:formula1>
          <xm:sqref>C12:F12</xm:sqref>
        </x14:dataValidation>
        <x14:dataValidation type="list" allowBlank="1" showInputMessage="1" showErrorMessage="1" xr:uid="{44C47467-8BF0-4188-B476-947BEAE2CEB0}">
          <x14:formula1>
            <xm:f>Dropdowns!$A$60:$A$62</xm:f>
          </x14:formula1>
          <xm:sqref>C27:F33 C23:F24</xm:sqref>
        </x14:dataValidation>
        <x14:dataValidation type="list" allowBlank="1" showInputMessage="1" showErrorMessage="1" xr:uid="{20AA4F9E-3151-48EC-B6BA-B8D00C1E4C85}">
          <x14:formula1>
            <xm:f>Dropdowns!$A$92:$A$93</xm:f>
          </x14:formula1>
          <xm:sqref>C11:F11</xm:sqref>
        </x14:dataValidation>
        <x14:dataValidation type="list" allowBlank="1" showInputMessage="1" showErrorMessage="1" xr:uid="{A0205D20-3D49-4075-BC50-FDC080543D8A}">
          <x14:formula1>
            <xm:f>Dropdowns!$A$42:$A$47</xm:f>
          </x14:formula1>
          <xm:sqref>C31:F31</xm:sqref>
        </x14:dataValidation>
        <x14:dataValidation type="list" allowBlank="1" showInputMessage="1" showErrorMessage="1" xr:uid="{1A95471F-C983-46D0-BC70-7660F952D94B}">
          <x14:formula1>
            <xm:f>Dropdowns!$A$28:$A$38</xm:f>
          </x14:formula1>
          <xm:sqref>C28:F28</xm:sqref>
        </x14:dataValidation>
      </x14:dataValidations>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81AB2E-AB96-47AA-917D-CC6F8D04382A}">
  <dimension ref="A1:X105"/>
  <sheetViews>
    <sheetView workbookViewId="0">
      <selection activeCell="C6" sqref="C6:F6"/>
    </sheetView>
  </sheetViews>
  <sheetFormatPr baseColWidth="10" defaultColWidth="0" defaultRowHeight="0" customHeight="1" zeroHeight="1"/>
  <cols>
    <col min="1" max="1" width="3.33203125" style="356" customWidth="1"/>
    <col min="2" max="2" width="30.77734375" style="90" customWidth="1"/>
    <col min="3" max="6" width="10.77734375" style="97" customWidth="1"/>
    <col min="7" max="7" width="10.77734375" style="97" hidden="1" customWidth="1"/>
    <col min="8" max="8" width="3.33203125" style="97" customWidth="1"/>
    <col min="9" max="10" width="5.6640625" style="81" hidden="1" customWidth="1"/>
    <col min="11" max="11" width="5.6640625" style="96" hidden="1" customWidth="1"/>
    <col min="12" max="16" width="10.77734375" style="96" hidden="1" customWidth="1"/>
    <col min="17" max="17" width="2.77734375" style="96" hidden="1" customWidth="1"/>
    <col min="18" max="24" width="5.6640625" style="96" hidden="1" customWidth="1"/>
    <col min="25" max="16384" width="11.5546875" style="97" hidden="1"/>
  </cols>
  <sheetData>
    <row r="1" spans="1:24" s="90" customFormat="1" ht="16.5" customHeight="1">
      <c r="A1" s="350"/>
      <c r="B1" s="86"/>
      <c r="C1" s="86"/>
      <c r="D1" s="86"/>
      <c r="E1" s="86"/>
      <c r="F1" s="86"/>
      <c r="G1" s="95"/>
      <c r="H1" s="86"/>
      <c r="I1" s="88" t="s">
        <v>5296</v>
      </c>
      <c r="J1" s="88" t="s">
        <v>5293</v>
      </c>
      <c r="K1" s="89" t="s">
        <v>159</v>
      </c>
      <c r="L1" s="403" t="s">
        <v>5294</v>
      </c>
      <c r="M1" s="89"/>
      <c r="N1" s="89"/>
      <c r="O1" s="89"/>
      <c r="P1" s="89"/>
      <c r="Q1" s="89"/>
      <c r="R1" s="89"/>
      <c r="S1" s="89"/>
      <c r="T1" s="89"/>
      <c r="U1" s="89"/>
      <c r="V1" s="89"/>
      <c r="W1" s="89"/>
      <c r="X1" s="89"/>
    </row>
    <row r="2" spans="1:24" s="90" customFormat="1" ht="24.95" customHeight="1">
      <c r="A2" s="350"/>
      <c r="B2" s="86"/>
      <c r="C2" s="86"/>
      <c r="D2" s="86"/>
      <c r="E2" s="86"/>
      <c r="F2" s="86"/>
      <c r="G2" s="95"/>
      <c r="H2" s="86"/>
      <c r="I2" s="88"/>
      <c r="J2" s="88"/>
      <c r="K2" s="89">
        <f>A!$J$2</f>
        <v>1</v>
      </c>
      <c r="L2" s="403"/>
      <c r="M2" s="89"/>
      <c r="N2" s="89"/>
      <c r="O2" s="89"/>
      <c r="P2" s="89"/>
      <c r="Q2" s="89"/>
      <c r="R2" s="89"/>
      <c r="S2" s="89"/>
      <c r="T2" s="89"/>
      <c r="U2" s="89"/>
      <c r="V2" s="89"/>
      <c r="W2" s="89"/>
      <c r="X2" s="89"/>
    </row>
    <row r="3" spans="1:24" s="90" customFormat="1" ht="24.95" customHeight="1" thickBot="1">
      <c r="A3" s="350"/>
      <c r="B3" s="374" t="str" cm="1">
        <f t="array" ref="B3">INDEX(Textes!$B:$D, K3, $K$2)&amp;": "&amp;C6</f>
        <v xml:space="preserve">Raumdatenblatt: </v>
      </c>
      <c r="C3" s="358"/>
      <c r="D3" s="358"/>
      <c r="E3" s="358"/>
      <c r="F3" s="358"/>
      <c r="G3" s="95"/>
      <c r="H3" s="86"/>
      <c r="I3" s="82"/>
      <c r="J3" s="82"/>
      <c r="K3" s="91">
        <v>70</v>
      </c>
      <c r="L3" s="404"/>
      <c r="M3" s="92"/>
      <c r="N3" s="92"/>
      <c r="O3" s="92"/>
      <c r="P3" s="92"/>
      <c r="Q3" s="92"/>
      <c r="R3" s="92"/>
      <c r="S3" s="92"/>
      <c r="T3" s="92"/>
      <c r="U3" s="92"/>
      <c r="V3" s="92"/>
      <c r="W3" s="92"/>
      <c r="X3" s="92"/>
    </row>
    <row r="4" spans="1:24" s="90" customFormat="1" ht="24.95" customHeight="1">
      <c r="A4" s="350"/>
      <c r="B4" s="522" t="str" cm="1">
        <f t="array" ref="B4">IF(J9, INDEX(Textes!$B:$D, K4, $K$2), "")</f>
        <v/>
      </c>
      <c r="C4" s="522"/>
      <c r="D4" s="522"/>
      <c r="E4" s="522"/>
      <c r="F4" s="522"/>
      <c r="G4" s="95"/>
      <c r="H4" s="86"/>
      <c r="I4" s="93"/>
      <c r="J4" s="93"/>
      <c r="K4" s="91">
        <v>132</v>
      </c>
      <c r="L4" s="404"/>
      <c r="M4" s="92"/>
      <c r="N4" s="92"/>
      <c r="O4" s="92"/>
      <c r="P4" s="96"/>
      <c r="Q4" s="91"/>
      <c r="R4" s="91"/>
      <c r="S4" s="91"/>
      <c r="T4" s="91"/>
      <c r="U4" s="91"/>
      <c r="V4" s="91"/>
      <c r="W4" s="91"/>
      <c r="X4" s="91"/>
    </row>
    <row r="5" spans="1:24" s="90" customFormat="1" ht="21.2" customHeight="1">
      <c r="A5" s="350"/>
      <c r="B5" s="94" t="str" cm="1">
        <f t="array" ref="B5">INDEX(Textes!$B:$D, K5, $K$2)</f>
        <v>Raum oder Raumgruppe</v>
      </c>
      <c r="C5" s="86"/>
      <c r="D5" s="86"/>
      <c r="E5" s="86"/>
      <c r="F5" s="86"/>
      <c r="G5" s="95"/>
      <c r="H5" s="86"/>
      <c r="I5" s="82"/>
      <c r="J5" s="82"/>
      <c r="K5" s="91">
        <v>71</v>
      </c>
      <c r="L5" s="405"/>
      <c r="M5" s="91"/>
      <c r="N5" s="91"/>
      <c r="O5" s="91"/>
      <c r="P5" s="96"/>
      <c r="Q5" s="91"/>
      <c r="R5" s="91"/>
      <c r="S5" s="91"/>
      <c r="T5" s="91"/>
      <c r="U5" s="91"/>
      <c r="V5" s="91"/>
      <c r="W5" s="91"/>
      <c r="X5" s="91"/>
    </row>
    <row r="6" spans="1:24" ht="15" customHeight="1">
      <c r="A6" s="351"/>
      <c r="B6" s="80" t="str" cm="1">
        <f t="array" ref="B6">INDEX(Textes!$B:$D, K6, $K$2)</f>
        <v>Name</v>
      </c>
      <c r="C6" s="523"/>
      <c r="D6" s="523"/>
      <c r="E6" s="523"/>
      <c r="F6" s="524"/>
      <c r="G6" s="95"/>
      <c r="H6" s="95"/>
      <c r="K6" s="96">
        <v>72</v>
      </c>
      <c r="L6" s="406"/>
      <c r="Q6" s="91"/>
      <c r="R6" s="91"/>
      <c r="S6" s="91"/>
      <c r="T6" s="91"/>
      <c r="U6" s="91"/>
      <c r="V6" s="91"/>
      <c r="W6" s="91"/>
      <c r="X6" s="91"/>
    </row>
    <row r="7" spans="1:24" ht="15" customHeight="1">
      <c r="A7" s="351"/>
      <c r="B7" s="80" t="str" cm="1">
        <f t="array" ref="B7">INDEX(Textes!$B:$D, K7, $K$2)</f>
        <v>Beschreibung</v>
      </c>
      <c r="C7" s="525"/>
      <c r="D7" s="525"/>
      <c r="E7" s="525"/>
      <c r="F7" s="526"/>
      <c r="G7" s="95"/>
      <c r="H7" s="95"/>
      <c r="K7" s="96">
        <v>73</v>
      </c>
      <c r="L7" s="407"/>
      <c r="M7" s="99"/>
      <c r="N7" s="99"/>
      <c r="O7" s="99"/>
      <c r="Q7" s="91"/>
      <c r="R7" s="91"/>
      <c r="S7" s="91"/>
      <c r="T7" s="91"/>
      <c r="U7" s="91"/>
      <c r="V7" s="91"/>
      <c r="W7" s="91"/>
      <c r="X7" s="91"/>
    </row>
    <row r="8" spans="1:24" ht="15" customHeight="1">
      <c r="A8" s="351"/>
      <c r="B8" s="80" t="str" cm="1">
        <f t="array" ref="B8">INDEX(Textes!$B:$D, K8, $K$2)</f>
        <v>Nettofläche m2</v>
      </c>
      <c r="C8" s="527"/>
      <c r="D8" s="527"/>
      <c r="E8" s="527"/>
      <c r="F8" s="528"/>
      <c r="G8" s="95"/>
      <c r="H8" s="95"/>
      <c r="K8" s="96">
        <v>74</v>
      </c>
      <c r="L8" s="407"/>
      <c r="M8" s="99"/>
      <c r="N8" s="99"/>
      <c r="O8" s="99"/>
      <c r="Q8" s="91"/>
      <c r="R8" s="91"/>
      <c r="S8" s="91"/>
      <c r="T8" s="91"/>
      <c r="U8" s="91"/>
      <c r="V8" s="91"/>
      <c r="W8" s="91"/>
      <c r="X8" s="91"/>
    </row>
    <row r="9" spans="1:24" ht="15" customHeight="1">
      <c r="A9" s="351"/>
      <c r="B9" s="80" t="str" cm="1">
        <f t="array" ref="B9">INDEX(Textes!$B:$D, K9, $K$2)</f>
        <v>Raumnutzung</v>
      </c>
      <c r="C9" s="518"/>
      <c r="D9" s="518"/>
      <c r="E9" s="518"/>
      <c r="F9" s="519"/>
      <c r="G9" s="95"/>
      <c r="H9" s="95"/>
      <c r="I9" s="370">
        <f>IF(ISBLANK(C9), 1, MATCH(C9, Dropdowns!A97:$A$150, 0))</f>
        <v>1</v>
      </c>
      <c r="J9" s="376" t="b">
        <f>(C9=Dropdowns!A150)</f>
        <v>0</v>
      </c>
      <c r="K9" s="96">
        <v>75</v>
      </c>
      <c r="L9" s="408" t="s">
        <v>5291</v>
      </c>
      <c r="M9" s="99"/>
      <c r="N9" s="99"/>
      <c r="O9" s="99"/>
      <c r="Q9" s="91"/>
      <c r="R9" s="91"/>
      <c r="S9" s="91"/>
      <c r="T9" s="91"/>
      <c r="U9" s="91"/>
      <c r="V9" s="91"/>
      <c r="W9" s="91"/>
      <c r="X9" s="91"/>
    </row>
    <row r="10" spans="1:24" ht="30" customHeight="1">
      <c r="A10" s="351"/>
      <c r="B10" s="347" t="str" cm="1">
        <f t="array" ref="B10">INDEX(Textes!$B:$D, K10, $K$2)</f>
        <v>Begründung der Spezialnutzung</v>
      </c>
      <c r="C10" s="529"/>
      <c r="D10" s="529"/>
      <c r="E10" s="529"/>
      <c r="F10" s="530"/>
      <c r="G10" s="95"/>
      <c r="H10" s="95"/>
      <c r="I10" s="82"/>
      <c r="J10" s="376"/>
      <c r="K10" s="91">
        <v>105</v>
      </c>
      <c r="L10" s="407"/>
      <c r="M10" s="99"/>
      <c r="N10" s="99"/>
      <c r="O10" s="99"/>
      <c r="Q10" s="91"/>
      <c r="R10" s="91"/>
      <c r="S10" s="91"/>
      <c r="T10" s="91"/>
      <c r="U10" s="91"/>
      <c r="V10" s="91"/>
      <c r="W10" s="91"/>
      <c r="X10" s="91"/>
    </row>
    <row r="11" spans="1:24" ht="15" customHeight="1">
      <c r="A11" s="351"/>
      <c r="B11" s="80" t="str" cm="1">
        <f t="array" ref="B11">INDEX(Textes!$B:$D, K11, $K$2)</f>
        <v>Sehbedingung</v>
      </c>
      <c r="C11" s="518"/>
      <c r="D11" s="518"/>
      <c r="E11" s="518"/>
      <c r="F11" s="519"/>
      <c r="G11" s="95"/>
      <c r="H11" s="95"/>
      <c r="I11" s="370" t="str">
        <f>IF(ISBLANK(C11), "-", MATCH(C11, Dropdowns!$A$92:$A$93, 0))</f>
        <v>-</v>
      </c>
      <c r="J11" s="376" t="b">
        <f>(I11=2)</f>
        <v>0</v>
      </c>
      <c r="K11" s="96">
        <v>76</v>
      </c>
      <c r="L11" s="408" t="s">
        <v>5292</v>
      </c>
      <c r="M11" s="99"/>
      <c r="N11" s="99"/>
      <c r="O11" s="99"/>
      <c r="Q11" s="91"/>
      <c r="R11" s="91"/>
      <c r="S11" s="91"/>
      <c r="T11" s="91"/>
      <c r="U11" s="91"/>
      <c r="V11" s="91"/>
      <c r="W11" s="91"/>
      <c r="X11" s="91"/>
    </row>
    <row r="12" spans="1:24" s="346" customFormat="1" ht="30" customHeight="1">
      <c r="A12" s="352"/>
      <c r="B12" s="347" t="str" cm="1">
        <f t="array" ref="B12">INDEX(Textes!$B:$D, K12, $K$2)</f>
        <v>Begründung für die besonderen Anforderungen</v>
      </c>
      <c r="C12" s="531"/>
      <c r="D12" s="531"/>
      <c r="E12" s="531"/>
      <c r="F12" s="532"/>
      <c r="G12" s="95"/>
      <c r="H12" s="343"/>
      <c r="I12" s="81"/>
      <c r="J12" s="81"/>
      <c r="K12" s="344">
        <v>117</v>
      </c>
      <c r="L12" s="409"/>
      <c r="M12" s="345"/>
      <c r="N12" s="345"/>
      <c r="O12" s="345"/>
      <c r="P12" s="96"/>
      <c r="Q12" s="91"/>
      <c r="R12" s="91"/>
      <c r="S12" s="91"/>
      <c r="T12" s="91"/>
      <c r="U12" s="91"/>
      <c r="V12" s="91"/>
      <c r="W12" s="91"/>
      <c r="X12" s="91"/>
    </row>
    <row r="13" spans="1:24" ht="16.5">
      <c r="A13" s="351"/>
      <c r="B13" s="86"/>
      <c r="C13" s="100"/>
      <c r="D13" s="95"/>
      <c r="E13" s="95"/>
      <c r="F13" s="95"/>
      <c r="G13" s="95"/>
      <c r="H13" s="95"/>
      <c r="L13" s="406"/>
      <c r="Q13" s="91"/>
      <c r="R13" s="91"/>
      <c r="S13" s="91"/>
      <c r="T13" s="91"/>
      <c r="U13" s="91"/>
      <c r="V13" s="91"/>
      <c r="W13" s="91"/>
      <c r="X13" s="91"/>
    </row>
    <row r="14" spans="1:24" s="90" customFormat="1" ht="21.2" customHeight="1">
      <c r="A14" s="353"/>
      <c r="B14" s="94" t="str" cm="1">
        <f t="array" ref="B14">INDEX(Textes!$B:$D, K14, $K$2)</f>
        <v>Nutzung</v>
      </c>
      <c r="C14" s="86"/>
      <c r="D14" s="86"/>
      <c r="E14" s="86"/>
      <c r="F14" s="86"/>
      <c r="G14" s="95"/>
      <c r="H14" s="86"/>
      <c r="I14" s="82"/>
      <c r="J14" s="82"/>
      <c r="K14" s="91">
        <v>77</v>
      </c>
      <c r="L14" s="405"/>
      <c r="M14" s="91"/>
      <c r="N14" s="91"/>
      <c r="O14" s="91"/>
      <c r="P14" s="96"/>
      <c r="Q14" s="91"/>
      <c r="R14" s="91"/>
      <c r="S14" s="91"/>
      <c r="T14" s="91"/>
      <c r="U14" s="91"/>
      <c r="V14" s="91"/>
      <c r="W14" s="91"/>
      <c r="X14" s="91"/>
    </row>
    <row r="15" spans="1:24" ht="15" customHeight="1">
      <c r="A15" s="351"/>
      <c r="B15" s="80" t="str" cm="1">
        <f t="array" ref="B15">INDEX(Textes!$B:$D, K15, $K$2)</f>
        <v>Raumlänge (m)</v>
      </c>
      <c r="C15" s="535"/>
      <c r="D15" s="535"/>
      <c r="E15" s="535"/>
      <c r="F15" s="536"/>
      <c r="G15" s="95"/>
      <c r="H15" s="95"/>
      <c r="K15" s="96">
        <v>108</v>
      </c>
      <c r="L15" s="407"/>
      <c r="M15" s="99"/>
      <c r="N15" s="99"/>
      <c r="O15" s="99"/>
      <c r="Q15" s="91"/>
      <c r="R15" s="91"/>
      <c r="S15" s="91"/>
      <c r="T15" s="91"/>
      <c r="U15" s="91"/>
      <c r="V15" s="91"/>
      <c r="W15" s="91"/>
      <c r="X15" s="91"/>
    </row>
    <row r="16" spans="1:24" ht="15" customHeight="1">
      <c r="A16" s="351"/>
      <c r="B16" s="80" t="str" cm="1">
        <f t="array" ref="B16">INDEX(Textes!$B:$D, K16, $K$2)</f>
        <v>Raumtiefe (m)</v>
      </c>
      <c r="C16" s="533">
        <f>IFERROR(C8/C15, 0)</f>
        <v>0</v>
      </c>
      <c r="D16" s="533"/>
      <c r="E16" s="533"/>
      <c r="F16" s="534"/>
      <c r="G16" s="95"/>
      <c r="H16" s="95"/>
      <c r="K16" s="96">
        <v>109</v>
      </c>
      <c r="L16" s="407"/>
      <c r="M16" s="99"/>
      <c r="N16" s="99"/>
      <c r="O16" s="99"/>
      <c r="Q16" s="91"/>
      <c r="R16" s="91"/>
      <c r="S16" s="91"/>
      <c r="T16" s="91"/>
      <c r="U16" s="91"/>
      <c r="V16" s="91"/>
      <c r="W16" s="91"/>
      <c r="X16" s="91"/>
    </row>
    <row r="17" spans="1:24" ht="15" customHeight="1">
      <c r="A17" s="351"/>
      <c r="B17" s="80" t="str" cm="1">
        <f t="array" ref="B17">INDEX(Textes!$B:$D, K17, $K$2)</f>
        <v>Raumhöhe (m)</v>
      </c>
      <c r="C17" s="535"/>
      <c r="D17" s="535"/>
      <c r="E17" s="535"/>
      <c r="F17" s="536"/>
      <c r="G17" s="95"/>
      <c r="H17" s="95"/>
      <c r="K17" s="96">
        <v>110</v>
      </c>
      <c r="L17" s="407"/>
      <c r="M17" s="99"/>
      <c r="N17" s="99"/>
      <c r="O17" s="99"/>
      <c r="Q17" s="91"/>
      <c r="R17" s="91"/>
      <c r="S17" s="91"/>
      <c r="T17" s="91"/>
      <c r="U17" s="91"/>
      <c r="V17" s="91"/>
      <c r="W17" s="91"/>
      <c r="X17" s="91"/>
    </row>
    <row r="18" spans="1:24" ht="15" customHeight="1">
      <c r="A18" s="351"/>
      <c r="B18" s="80" t="str" cm="1">
        <f t="array" ref="B18">INDEX(Textes!$B:$D, K18, $K$2)</f>
        <v>Bewertungsebene (m)</v>
      </c>
      <c r="C18" s="537"/>
      <c r="D18" s="537"/>
      <c r="E18" s="537"/>
      <c r="F18" s="538"/>
      <c r="G18" s="95"/>
      <c r="H18" s="95"/>
      <c r="K18" s="96">
        <v>111</v>
      </c>
      <c r="L18" s="407"/>
      <c r="M18" s="99"/>
      <c r="N18" s="99"/>
      <c r="O18" s="99"/>
      <c r="Q18" s="91"/>
      <c r="R18" s="91"/>
      <c r="S18" s="91"/>
      <c r="T18" s="91"/>
      <c r="U18" s="91"/>
      <c r="V18" s="91"/>
      <c r="W18" s="91"/>
      <c r="X18" s="91"/>
    </row>
    <row r="19" spans="1:24" ht="15" customHeight="1">
      <c r="A19" s="351"/>
      <c r="B19" s="80" t="str" cm="1">
        <f t="array" ref="B19">INDEX(Textes!$B:$D, K19, $K$2)</f>
        <v>Betriebsstunden am Tag (h/d)</v>
      </c>
      <c r="C19" s="523"/>
      <c r="D19" s="523"/>
      <c r="E19" s="523"/>
      <c r="F19" s="524"/>
      <c r="G19" s="95"/>
      <c r="H19" s="95"/>
      <c r="K19" s="96">
        <v>112</v>
      </c>
      <c r="L19" s="407"/>
      <c r="M19" s="99"/>
      <c r="N19" s="99"/>
      <c r="O19" s="99"/>
      <c r="Q19" s="91"/>
      <c r="R19" s="91"/>
      <c r="S19" s="91"/>
      <c r="T19" s="91"/>
      <c r="U19" s="91"/>
      <c r="V19" s="91"/>
      <c r="W19" s="91"/>
      <c r="X19" s="91"/>
    </row>
    <row r="20" spans="1:24" ht="15" customHeight="1">
      <c r="A20" s="351"/>
      <c r="B20" s="80" t="str" cm="1">
        <f t="array" ref="B20">INDEX(Textes!$B:$D, K20, $K$2)</f>
        <v>Betriebsstunden nachts (h/d)</v>
      </c>
      <c r="C20" s="523"/>
      <c r="D20" s="523"/>
      <c r="E20" s="523"/>
      <c r="F20" s="524"/>
      <c r="G20" s="95"/>
      <c r="H20" s="95"/>
      <c r="K20" s="96">
        <v>113</v>
      </c>
      <c r="L20" s="407"/>
      <c r="M20" s="99"/>
      <c r="N20" s="99"/>
      <c r="O20" s="99"/>
      <c r="Q20" s="91"/>
      <c r="R20" s="91"/>
      <c r="S20" s="91"/>
      <c r="T20" s="91"/>
      <c r="U20" s="91"/>
      <c r="V20" s="91"/>
      <c r="W20" s="91"/>
      <c r="X20" s="91"/>
    </row>
    <row r="21" spans="1:24" ht="15" customHeight="1">
      <c r="A21" s="351"/>
      <c r="B21" s="80" t="str" cm="1">
        <f t="array" ref="B21">INDEX(Textes!$B:$D, K21, $K$2)</f>
        <v>Tage pro Jahr (d/a)</v>
      </c>
      <c r="C21" s="523"/>
      <c r="D21" s="523"/>
      <c r="E21" s="523"/>
      <c r="F21" s="524"/>
      <c r="G21" s="95"/>
      <c r="H21" s="95"/>
      <c r="K21" s="96">
        <v>114</v>
      </c>
      <c r="L21" s="407"/>
      <c r="M21" s="99"/>
      <c r="N21" s="99"/>
      <c r="O21" s="99"/>
      <c r="Q21" s="91"/>
      <c r="R21" s="91"/>
      <c r="S21" s="91"/>
      <c r="T21" s="91"/>
      <c r="U21" s="91"/>
      <c r="V21" s="91"/>
      <c r="W21" s="91"/>
      <c r="X21" s="91"/>
    </row>
    <row r="22" spans="1:24" ht="15" customHeight="1">
      <c r="A22" s="351"/>
      <c r="B22" s="80" t="str" cm="1">
        <f t="array" ref="B22">INDEX(Textes!$B:$D, K22, $K$2)</f>
        <v>Beleuchtungsstärke (lx)</v>
      </c>
      <c r="C22" s="523"/>
      <c r="D22" s="523"/>
      <c r="E22" s="523"/>
      <c r="F22" s="524"/>
      <c r="G22" s="95"/>
      <c r="H22" s="95"/>
      <c r="K22" s="96">
        <v>116</v>
      </c>
      <c r="L22" s="407"/>
      <c r="M22" s="99"/>
      <c r="N22" s="99"/>
      <c r="O22" s="99"/>
      <c r="Q22" s="91"/>
      <c r="R22" s="91"/>
      <c r="S22" s="91"/>
      <c r="T22" s="91"/>
      <c r="U22" s="91"/>
      <c r="V22" s="91"/>
      <c r="W22" s="91"/>
      <c r="X22" s="91"/>
    </row>
    <row r="23" spans="1:24" ht="15" customHeight="1">
      <c r="A23" s="351"/>
      <c r="B23" s="80" t="str" cm="1">
        <f t="array" ref="B23">INDEX(Textes!$B:$D, K23, $K$2)</f>
        <v>Art der Nutzung</v>
      </c>
      <c r="C23" s="518"/>
      <c r="D23" s="518"/>
      <c r="E23" s="518"/>
      <c r="F23" s="519"/>
      <c r="G23" s="95"/>
      <c r="H23" s="95"/>
      <c r="I23" s="370">
        <f>IFERROR(MATCH(C23, Dropdowns!$A$60:$A$62, 0), 1)</f>
        <v>1</v>
      </c>
      <c r="K23" s="96">
        <v>115</v>
      </c>
      <c r="L23" s="407"/>
      <c r="M23" s="99"/>
      <c r="N23" s="99"/>
      <c r="O23" s="99"/>
      <c r="Q23" s="91"/>
      <c r="R23" s="91"/>
      <c r="S23" s="91"/>
      <c r="T23" s="91"/>
      <c r="U23" s="91"/>
      <c r="V23" s="91"/>
      <c r="W23" s="91"/>
      <c r="X23" s="91"/>
    </row>
    <row r="24" spans="1:24" ht="15" customHeight="1">
      <c r="A24" s="351"/>
      <c r="B24" s="367" t="str" cm="1">
        <f t="array" ref="B24">INDEX(Textes!$B:$D, K24, $K$2)</f>
        <v>Regelung Präsenz</v>
      </c>
      <c r="C24" s="518"/>
      <c r="D24" s="518"/>
      <c r="E24" s="518"/>
      <c r="F24" s="519"/>
      <c r="G24" s="95"/>
      <c r="I24" s="370">
        <f>IFERROR(MATCH(C24, IF($B$36=2017, Dropdowns!$A$67:$A$76, Dropdowns!$A$79:$A$87), 0), 1)</f>
        <v>1</v>
      </c>
      <c r="K24" s="96">
        <v>78</v>
      </c>
      <c r="L24" s="406"/>
      <c r="Q24" s="91"/>
      <c r="R24" s="91"/>
      <c r="S24" s="91"/>
      <c r="T24" s="91"/>
      <c r="U24" s="91"/>
      <c r="V24" s="91"/>
      <c r="W24" s="91"/>
      <c r="X24" s="91"/>
    </row>
    <row r="25" spans="1:24" ht="16.5">
      <c r="A25" s="351"/>
      <c r="B25" s="86"/>
      <c r="C25" s="100"/>
      <c r="D25" s="95"/>
      <c r="E25" s="95"/>
      <c r="F25" s="95"/>
      <c r="G25" s="95"/>
      <c r="H25" s="95"/>
      <c r="L25" s="406"/>
      <c r="Q25" s="91"/>
      <c r="R25" s="91"/>
      <c r="S25" s="91"/>
      <c r="T25" s="91"/>
      <c r="U25" s="91"/>
      <c r="V25" s="91"/>
      <c r="W25" s="91"/>
      <c r="X25" s="91"/>
    </row>
    <row r="26" spans="1:24" s="90" customFormat="1" ht="21.2" customHeight="1">
      <c r="A26" s="350"/>
      <c r="B26" s="94" t="str" cm="1">
        <f t="array" ref="B26">INDEX(Textes!$B:$D, K26, $K$2)</f>
        <v>Tageslicht</v>
      </c>
      <c r="C26" s="86"/>
      <c r="D26" s="86"/>
      <c r="E26" s="86"/>
      <c r="F26" s="86"/>
      <c r="G26" s="95"/>
      <c r="H26" s="86"/>
      <c r="I26" s="82"/>
      <c r="J26" s="81"/>
      <c r="K26" s="91">
        <v>79</v>
      </c>
      <c r="L26" s="410"/>
      <c r="M26" s="106"/>
      <c r="N26" s="106"/>
      <c r="O26" s="106"/>
      <c r="P26" s="96"/>
      <c r="Q26" s="91"/>
      <c r="R26" s="91"/>
      <c r="S26" s="91"/>
      <c r="T26" s="91"/>
      <c r="U26" s="91"/>
      <c r="V26" s="91"/>
      <c r="W26" s="91"/>
      <c r="X26" s="91"/>
    </row>
    <row r="27" spans="1:24" ht="15" customHeight="1">
      <c r="A27" s="351"/>
      <c r="B27" s="80" t="str" cm="1">
        <f t="array" ref="B27">INDEX(Textes!$B:$D, K27, $K$2)</f>
        <v>Tageslichtnutzung</v>
      </c>
      <c r="C27" s="518"/>
      <c r="D27" s="518"/>
      <c r="E27" s="518"/>
      <c r="F27" s="519"/>
      <c r="G27" s="95"/>
      <c r="H27" s="95"/>
      <c r="J27" s="376" t="b">
        <f>(C27=Dropdowns!$A$196)</f>
        <v>0</v>
      </c>
      <c r="K27" s="96">
        <v>107</v>
      </c>
      <c r="L27" s="408" t="s">
        <v>5295</v>
      </c>
      <c r="Q27" s="91"/>
      <c r="R27" s="91"/>
      <c r="S27" s="91"/>
      <c r="T27" s="91"/>
      <c r="U27" s="91"/>
      <c r="V27" s="91"/>
      <c r="W27" s="91"/>
      <c r="X27" s="91"/>
    </row>
    <row r="28" spans="1:24" ht="15" customHeight="1">
      <c r="A28" s="351"/>
      <c r="B28" s="80" t="str" cm="1">
        <f t="array" ref="B28">INDEX(Textes!$B:$D, K28, $K$2)</f>
        <v>Glasanteil</v>
      </c>
      <c r="C28" s="520"/>
      <c r="D28" s="520"/>
      <c r="E28" s="520"/>
      <c r="F28" s="521"/>
      <c r="G28" s="95"/>
      <c r="H28" s="95"/>
      <c r="J28" s="377"/>
      <c r="K28" s="96">
        <v>80</v>
      </c>
      <c r="L28" s="406"/>
      <c r="Q28" s="91"/>
      <c r="R28" s="91"/>
      <c r="S28" s="91"/>
      <c r="T28" s="91"/>
      <c r="U28" s="91"/>
      <c r="V28" s="91"/>
      <c r="W28" s="91"/>
      <c r="X28" s="91"/>
    </row>
    <row r="29" spans="1:24" ht="15" customHeight="1">
      <c r="A29" s="351"/>
      <c r="B29" s="80" t="str" cm="1">
        <f t="array" ref="B29">INDEX(Textes!$B:$D, K29, $K$2)</f>
        <v>Raumhelligkeit</v>
      </c>
      <c r="C29" s="518"/>
      <c r="D29" s="518"/>
      <c r="E29" s="518"/>
      <c r="F29" s="519"/>
      <c r="G29" s="95"/>
      <c r="H29" s="95"/>
      <c r="I29" s="370">
        <f>IFERROR(MATCH(C29, Dropdowns!$A$16:$A$18, 0), 1)</f>
        <v>1</v>
      </c>
      <c r="K29" s="91">
        <v>81</v>
      </c>
      <c r="L29" s="411"/>
      <c r="M29" s="107"/>
      <c r="N29" s="107"/>
      <c r="O29" s="107"/>
      <c r="Q29" s="91"/>
      <c r="R29" s="91"/>
      <c r="S29" s="91"/>
      <c r="T29" s="91"/>
      <c r="U29" s="91"/>
      <c r="V29" s="91"/>
      <c r="W29" s="91"/>
      <c r="X29" s="91"/>
    </row>
    <row r="30" spans="1:24" ht="15" customHeight="1">
      <c r="A30" s="351"/>
      <c r="B30" s="80" t="str" cm="1">
        <f t="array" ref="B30">INDEX(Textes!$B:$D, K30, $K$2)</f>
        <v>Verschattung Umgebung</v>
      </c>
      <c r="C30" s="518"/>
      <c r="D30" s="518"/>
      <c r="E30" s="518"/>
      <c r="F30" s="519"/>
      <c r="G30" s="95"/>
      <c r="H30" s="95"/>
      <c r="I30" s="370">
        <f>IFERROR(MATCH(C30, Dropdowns!$A$22:$A$24, 0), 1)</f>
        <v>1</v>
      </c>
      <c r="K30" s="96">
        <v>82</v>
      </c>
      <c r="L30" s="411"/>
      <c r="M30" s="107"/>
      <c r="N30" s="107"/>
      <c r="O30" s="107"/>
      <c r="Q30" s="91"/>
      <c r="R30" s="91"/>
      <c r="S30" s="91"/>
      <c r="T30" s="91"/>
      <c r="U30" s="91"/>
      <c r="V30" s="91"/>
      <c r="W30" s="91"/>
      <c r="X30" s="91"/>
    </row>
    <row r="31" spans="1:24" ht="15" customHeight="1">
      <c r="A31" s="351"/>
      <c r="B31" s="80" t="str" cm="1">
        <f t="array" ref="B31">INDEX(Textes!$B:$D, K31, $K$2)</f>
        <v>Sonnenschutz Art</v>
      </c>
      <c r="C31" s="518"/>
      <c r="D31" s="518"/>
      <c r="E31" s="518"/>
      <c r="F31" s="519"/>
      <c r="G31" s="95"/>
      <c r="H31" s="95"/>
      <c r="I31" s="370">
        <f>IFERROR(MATCH(C31, Dropdowns!$A$42:$A$47, 0), 1)</f>
        <v>1</v>
      </c>
      <c r="K31" s="91">
        <v>83</v>
      </c>
      <c r="L31" s="406"/>
      <c r="Q31" s="91"/>
      <c r="R31" s="91"/>
      <c r="S31" s="91"/>
      <c r="T31" s="91"/>
      <c r="U31" s="91"/>
      <c r="V31" s="91"/>
      <c r="W31" s="91"/>
      <c r="X31" s="91"/>
    </row>
    <row r="32" spans="1:24" ht="15" customHeight="1">
      <c r="A32" s="351"/>
      <c r="B32" s="80" t="str" cm="1">
        <f t="array" ref="B32">INDEX(Textes!$B:$D, K32, $K$2)</f>
        <v>Sonnenschutz Regelung</v>
      </c>
      <c r="C32" s="518"/>
      <c r="D32" s="518"/>
      <c r="E32" s="518"/>
      <c r="F32" s="519"/>
      <c r="G32" s="95"/>
      <c r="H32" s="95"/>
      <c r="I32" s="370">
        <f>IFERROR(MATCH(C32, Dropdowns!$A$51:$A$56, 0), 1)</f>
        <v>1</v>
      </c>
      <c r="K32" s="96">
        <v>84</v>
      </c>
      <c r="L32" s="406"/>
      <c r="Q32" s="91"/>
      <c r="R32" s="91"/>
      <c r="S32" s="91"/>
      <c r="T32" s="91"/>
      <c r="U32" s="91"/>
      <c r="V32" s="91"/>
      <c r="W32" s="91"/>
      <c r="X32" s="91"/>
    </row>
    <row r="33" spans="1:24" ht="15" customHeight="1">
      <c r="A33" s="351"/>
      <c r="B33" s="80" t="str" cm="1">
        <f t="array" ref="B33">INDEX(Textes!$B:$D, K33, $K$2)</f>
        <v>Regelung Tageslicht</v>
      </c>
      <c r="C33" s="518"/>
      <c r="D33" s="518"/>
      <c r="E33" s="518"/>
      <c r="F33" s="519"/>
      <c r="G33" s="95"/>
      <c r="H33" s="95"/>
      <c r="I33" s="370">
        <f>IFERROR(MATCH(C33, Dropdowns!$A$8:$A$12, 0), 1)</f>
        <v>1</v>
      </c>
      <c r="K33" s="91">
        <v>85</v>
      </c>
      <c r="L33" s="406"/>
      <c r="Q33" s="91"/>
      <c r="R33" s="91"/>
      <c r="S33" s="91"/>
      <c r="T33" s="91"/>
      <c r="U33" s="91"/>
      <c r="V33" s="91"/>
      <c r="W33" s="91"/>
      <c r="X33" s="91"/>
    </row>
    <row r="34" spans="1:24" ht="16.5">
      <c r="A34" s="351"/>
      <c r="B34" s="86"/>
      <c r="C34" s="95"/>
      <c r="D34" s="95"/>
      <c r="E34" s="95"/>
      <c r="F34" s="95"/>
      <c r="G34" s="95"/>
      <c r="H34" s="95"/>
      <c r="L34" s="406"/>
      <c r="M34" s="108"/>
      <c r="N34" s="108"/>
      <c r="O34" s="108"/>
      <c r="Q34" s="91"/>
      <c r="R34" s="91"/>
      <c r="S34" s="91"/>
      <c r="T34" s="91"/>
      <c r="U34" s="91"/>
      <c r="V34" s="91"/>
      <c r="W34" s="91"/>
      <c r="X34" s="91"/>
    </row>
    <row r="35" spans="1:24" s="90" customFormat="1" ht="21.2" hidden="1" customHeight="1">
      <c r="A35" s="354"/>
      <c r="B35" s="102"/>
      <c r="C35" s="103"/>
      <c r="D35" s="103"/>
      <c r="E35" s="103"/>
      <c r="F35" s="103"/>
      <c r="G35" s="103"/>
      <c r="H35" s="101"/>
      <c r="I35" s="416"/>
      <c r="J35" s="414"/>
      <c r="K35" s="108"/>
      <c r="L35" s="406"/>
      <c r="M35" s="108"/>
      <c r="N35" s="108"/>
      <c r="O35" s="108"/>
      <c r="P35" s="96"/>
      <c r="Q35" s="91"/>
      <c r="R35" s="91"/>
      <c r="S35" s="91"/>
      <c r="T35" s="91"/>
      <c r="U35" s="91"/>
      <c r="V35" s="91"/>
      <c r="W35" s="91"/>
      <c r="X35" s="91"/>
    </row>
    <row r="36" spans="1:24" s="90" customFormat="1" ht="21.2" hidden="1" customHeight="1">
      <c r="A36" s="354"/>
      <c r="B36" s="174">
        <f>A!$H$5</f>
        <v>2023</v>
      </c>
      <c r="C36" s="103" t="s">
        <v>130</v>
      </c>
      <c r="D36" s="103" t="s">
        <v>131</v>
      </c>
      <c r="E36" s="103" t="s">
        <v>132</v>
      </c>
      <c r="F36" s="103" t="s">
        <v>5297</v>
      </c>
      <c r="G36" s="103" t="s">
        <v>5312</v>
      </c>
      <c r="H36" s="101"/>
      <c r="I36" s="413"/>
      <c r="J36" s="429" t="b">
        <f>A!N10</f>
        <v>0</v>
      </c>
      <c r="K36" s="108"/>
      <c r="L36" s="408" t="s">
        <v>5311</v>
      </c>
      <c r="M36" s="104"/>
      <c r="N36" s="104"/>
      <c r="O36" s="104"/>
      <c r="P36" s="96"/>
      <c r="Q36" s="91"/>
      <c r="R36" s="91"/>
      <c r="S36" s="91"/>
      <c r="T36" s="91"/>
      <c r="U36" s="91"/>
      <c r="V36" s="91"/>
      <c r="W36" s="91"/>
      <c r="X36" s="91"/>
    </row>
    <row r="37" spans="1:24" ht="15" hidden="1" customHeight="1">
      <c r="A37" s="354"/>
      <c r="B37" s="385" t="s">
        <v>179</v>
      </c>
      <c r="C37" s="384" cm="1">
        <f t="array" ref="C37">IF($J$9, $C15, INDEX(DB_SIA, $I$9, $I37))</f>
        <v>3.5</v>
      </c>
      <c r="D37" s="384" cm="1">
        <f t="array" ref="D37">IF($J$9, $C15, INDEX(DB_SIA, $I$9, $I37))</f>
        <v>3.5</v>
      </c>
      <c r="E37" s="384" cm="1">
        <f t="array" ref="E37">IF($J$9, $C15, INDEX(DB_SIA, $I$9, $I37))</f>
        <v>3.5</v>
      </c>
      <c r="F37" s="384" cm="1">
        <f t="array" ref="F37">IF($J$9, $C15, INDEX(DB_SIA, $I$9, $I37))</f>
        <v>3.5</v>
      </c>
      <c r="G37" s="384" cm="1">
        <f t="array" ref="G37">IF($J$9, $C15, INDEX(DB_SIA, $I$9, $I37))</f>
        <v>3.5</v>
      </c>
      <c r="H37" s="101"/>
      <c r="I37" s="421">
        <v>2</v>
      </c>
      <c r="J37" s="414"/>
      <c r="K37" s="108"/>
      <c r="L37" s="406"/>
      <c r="M37" s="389" t="s">
        <v>5302</v>
      </c>
      <c r="Q37" s="91"/>
      <c r="R37" s="91"/>
      <c r="S37" s="91"/>
      <c r="T37" s="91"/>
      <c r="U37" s="91"/>
      <c r="V37" s="91"/>
      <c r="W37" s="91"/>
      <c r="X37" s="91"/>
    </row>
    <row r="38" spans="1:24" ht="15" hidden="1" customHeight="1">
      <c r="A38" s="354"/>
      <c r="B38" s="385" t="s">
        <v>180</v>
      </c>
      <c r="C38" s="384" cm="1">
        <f t="array" ref="C38">IF($J$9, $C16, INDEX(DB_SIA, $I$9, $I38))</f>
        <v>4</v>
      </c>
      <c r="D38" s="384" cm="1">
        <f t="array" ref="D38">IF($J$9, $C16, INDEX(DB_SIA, $I$9, $I38))</f>
        <v>4</v>
      </c>
      <c r="E38" s="384" cm="1">
        <f t="array" ref="E38">IF($J$9, $C16, INDEX(DB_SIA, $I$9, $I38))</f>
        <v>4</v>
      </c>
      <c r="F38" s="384" cm="1">
        <f t="array" ref="F38">IF($J$9, $C16, INDEX(DB_SIA, $I$9, $I38))</f>
        <v>4</v>
      </c>
      <c r="G38" s="384" cm="1">
        <f t="array" ref="G38">IF($J$9, $C16, INDEX(DB_SIA, $I$9, $I38))</f>
        <v>4</v>
      </c>
      <c r="H38" s="101"/>
      <c r="I38" s="421">
        <v>3</v>
      </c>
      <c r="J38" s="414"/>
      <c r="K38" s="108"/>
      <c r="L38" s="406"/>
      <c r="M38" s="418" t="s">
        <v>5303</v>
      </c>
      <c r="Q38" s="91"/>
      <c r="R38" s="91"/>
      <c r="S38" s="91"/>
      <c r="T38" s="91"/>
      <c r="U38" s="91"/>
      <c r="V38" s="91"/>
      <c r="W38" s="91"/>
      <c r="X38" s="91"/>
    </row>
    <row r="39" spans="1:24" ht="15" hidden="1" customHeight="1">
      <c r="A39" s="354"/>
      <c r="B39" s="385" t="s">
        <v>152</v>
      </c>
      <c r="C39" s="384" cm="1">
        <f t="array" ref="C39">IF($J$9, $C17, INDEX(DB_SIA, $I$9, $I39))</f>
        <v>2.2000000000000002</v>
      </c>
      <c r="D39" s="384" cm="1">
        <f t="array" ref="D39">IF($J$9, $C17, INDEX(DB_SIA, $I$9, $I39))</f>
        <v>2.2000000000000002</v>
      </c>
      <c r="E39" s="384" cm="1">
        <f t="array" ref="E39">IF($J$9, $C17, INDEX(DB_SIA, $I$9, $I39))</f>
        <v>2.2000000000000002</v>
      </c>
      <c r="F39" s="384" cm="1">
        <f t="array" ref="F39">IF($J$9, $C17, INDEX(DB_SIA, $I$9, $I39))</f>
        <v>2.2000000000000002</v>
      </c>
      <c r="G39" s="384" cm="1">
        <f t="array" ref="G39">IF($J$9, $C17, INDEX(DB_SIA, $I$9, $I39))</f>
        <v>2.2000000000000002</v>
      </c>
      <c r="H39" s="101"/>
      <c r="I39" s="421">
        <v>4</v>
      </c>
      <c r="J39" s="414"/>
      <c r="K39" s="108"/>
      <c r="L39" s="406"/>
      <c r="M39" s="419" t="s">
        <v>5304</v>
      </c>
      <c r="Q39" s="91"/>
      <c r="R39" s="91"/>
      <c r="S39" s="91"/>
      <c r="T39" s="91"/>
      <c r="U39" s="91"/>
      <c r="V39" s="91"/>
      <c r="W39" s="91"/>
      <c r="X39" s="91"/>
    </row>
    <row r="40" spans="1:24" ht="15" hidden="1" customHeight="1">
      <c r="A40" s="354"/>
      <c r="B40" s="386" t="s">
        <v>181</v>
      </c>
      <c r="C40" s="384" cm="1">
        <f t="array" ref="C40">IF($J$9, $C18, INDEX(DB_SIA, $I$9, $I40))</f>
        <v>0.05</v>
      </c>
      <c r="D40" s="384" cm="1">
        <f t="array" ref="D40">IF($J$9, $C18, INDEX(DB_SIA, $I$9, $I40))</f>
        <v>0.05</v>
      </c>
      <c r="E40" s="384" cm="1">
        <f t="array" ref="E40">IF($J$9, $C18, INDEX(DB_SIA, $I$9, $I40))</f>
        <v>0.05</v>
      </c>
      <c r="F40" s="384" cm="1">
        <f t="array" ref="F40">IF($J$9, $C18, INDEX(DB_SIA, $I$9, $I40))</f>
        <v>0.05</v>
      </c>
      <c r="G40" s="384" cm="1">
        <f t="array" ref="G40">IF($J$9, $C18, INDEX(DB_SIA, $I$9, $I40))</f>
        <v>0.05</v>
      </c>
      <c r="H40" s="101"/>
      <c r="I40" s="421">
        <v>5</v>
      </c>
      <c r="J40" s="414"/>
      <c r="K40" s="108"/>
      <c r="L40" s="406"/>
      <c r="M40" s="417" t="s">
        <v>5305</v>
      </c>
      <c r="Q40" s="91"/>
      <c r="R40" s="91"/>
      <c r="S40" s="91"/>
      <c r="T40" s="91"/>
      <c r="U40" s="91"/>
      <c r="V40" s="91"/>
      <c r="W40" s="91"/>
      <c r="X40" s="91"/>
    </row>
    <row r="41" spans="1:24" ht="15" hidden="1" customHeight="1">
      <c r="A41" s="354"/>
      <c r="B41" s="389" t="s">
        <v>198</v>
      </c>
      <c r="C41" s="378">
        <f>(C$37*C$38) / ((C$39-C$40)*(C$37+C$38))</f>
        <v>0.86821705426356566</v>
      </c>
      <c r="D41" s="378">
        <f>(D$37*D$38) / ((D$39-D$40)*(D$37+D$38))</f>
        <v>0.86821705426356566</v>
      </c>
      <c r="E41" s="378">
        <f>(E$37*E$38) / ((E$39-E$40)*(E$37+E$38))</f>
        <v>0.86821705426356566</v>
      </c>
      <c r="F41" s="378">
        <f>(F$37*F$38) / ((F$39-F$40)*(F$37+F$38))</f>
        <v>0.86821705426356566</v>
      </c>
      <c r="G41" s="378">
        <f>(G$37*G$38) / ((G$39-G$40)*(G$37+G$38))</f>
        <v>0.86821705426356566</v>
      </c>
      <c r="H41" s="101"/>
      <c r="I41" s="415"/>
      <c r="J41" s="414"/>
      <c r="K41" s="108"/>
      <c r="L41" s="406"/>
      <c r="Q41" s="91"/>
      <c r="R41" s="91"/>
      <c r="S41" s="91"/>
      <c r="T41" s="91"/>
      <c r="U41" s="91"/>
      <c r="V41" s="91"/>
      <c r="W41" s="91"/>
      <c r="X41" s="91"/>
    </row>
    <row r="42" spans="1:24" ht="15" hidden="1" customHeight="1">
      <c r="A42" s="354"/>
      <c r="B42" s="385" t="s">
        <v>146</v>
      </c>
      <c r="C42" s="382" cm="1">
        <f t="array" ref="C42">IF($J$9, $C19, INDEX(DB_SIA, $I$9, $I42))</f>
        <v>0.5</v>
      </c>
      <c r="D42" s="382" cm="1">
        <f t="array" ref="D42">IF($J$9, $C19, INDEX(DB_SIA, $I$9, $I42))</f>
        <v>0.5</v>
      </c>
      <c r="E42" s="382" cm="1">
        <f t="array" ref="E42">IF($J$9, $C19, INDEX(DB_SIA, $I$9, $I42))</f>
        <v>0.5</v>
      </c>
      <c r="F42" s="382" cm="1">
        <f t="array" ref="F42">IF($J$9, $C19, INDEX(DB_SIA, $I$9, $I42))</f>
        <v>0.5</v>
      </c>
      <c r="G42" s="382" cm="1">
        <f t="array" ref="G42">IF($J$9, $C19, INDEX(DB_SIA, $I$9, $I42))</f>
        <v>0.5</v>
      </c>
      <c r="H42" s="101"/>
      <c r="I42" s="421">
        <v>7</v>
      </c>
      <c r="J42" s="414"/>
      <c r="K42" s="108"/>
      <c r="L42" s="406"/>
      <c r="Q42" s="91"/>
      <c r="R42" s="91"/>
      <c r="S42" s="91"/>
      <c r="T42" s="91"/>
      <c r="U42" s="91"/>
      <c r="V42" s="91"/>
      <c r="W42" s="91"/>
      <c r="X42" s="91"/>
    </row>
    <row r="43" spans="1:24" ht="15" hidden="1" customHeight="1">
      <c r="A43" s="354"/>
      <c r="B43" s="387" t="s">
        <v>145</v>
      </c>
      <c r="C43" s="382" cm="1">
        <f t="array" ref="C43">IF($J$9, $C20, INDEX(DB_SIA, $I$9, $I43))</f>
        <v>1</v>
      </c>
      <c r="D43" s="382" cm="1">
        <f t="array" ref="D43">IF($J$9, $C20, INDEX(DB_SIA, $I$9, $I43))</f>
        <v>1</v>
      </c>
      <c r="E43" s="382" cm="1">
        <f t="array" ref="E43">IF($J$9, $C20, INDEX(DB_SIA, $I$9, $I43))</f>
        <v>1</v>
      </c>
      <c r="F43" s="382" cm="1">
        <f t="array" ref="F43">IF($J$9, $C20, INDEX(DB_SIA, $I$9, $I43))</f>
        <v>1</v>
      </c>
      <c r="G43" s="382" cm="1">
        <f t="array" ref="G43">IF($J$9, $C20, INDEX(DB_SIA, $I$9, $I43))</f>
        <v>1</v>
      </c>
      <c r="H43" s="101"/>
      <c r="I43" s="421">
        <v>8</v>
      </c>
      <c r="J43" s="414"/>
      <c r="K43" s="108"/>
      <c r="L43" s="406"/>
      <c r="Q43" s="91"/>
      <c r="R43" s="91"/>
      <c r="S43" s="91"/>
      <c r="T43" s="91"/>
      <c r="U43" s="91"/>
      <c r="V43" s="91"/>
      <c r="W43" s="91"/>
      <c r="X43" s="91"/>
    </row>
    <row r="44" spans="1:24" ht="15" hidden="1" customHeight="1">
      <c r="A44" s="354"/>
      <c r="B44" s="385" t="s">
        <v>98</v>
      </c>
      <c r="C44" s="382" cm="1">
        <f t="array" ref="C44">IF($J$9, $C21, INDEX(DB_SIA, $I$9, $I44))</f>
        <v>365</v>
      </c>
      <c r="D44" s="382" cm="1">
        <f t="array" ref="D44">IF($J$9, $C21, INDEX(DB_SIA, $I$9, $I44))</f>
        <v>365</v>
      </c>
      <c r="E44" s="382" cm="1">
        <f t="array" ref="E44">IF($J$9, $C21, INDEX(DB_SIA, $I$9, $I44))</f>
        <v>365</v>
      </c>
      <c r="F44" s="382" cm="1">
        <f t="array" ref="F44">IF($J$9, $C21, INDEX(DB_SIA, $I$9, $I44))</f>
        <v>365</v>
      </c>
      <c r="G44" s="382" cm="1">
        <f t="array" ref="G44">IF($J$9, $C21, INDEX(DB_SIA, $I$9, $I44))</f>
        <v>365</v>
      </c>
      <c r="H44" s="101"/>
      <c r="I44" s="421">
        <v>9</v>
      </c>
      <c r="J44" s="414"/>
      <c r="K44" s="108"/>
      <c r="L44" s="406"/>
      <c r="Q44" s="91"/>
      <c r="R44" s="91"/>
      <c r="S44" s="91"/>
      <c r="T44" s="91"/>
      <c r="U44" s="91"/>
      <c r="V44" s="91"/>
      <c r="W44" s="91"/>
      <c r="X44" s="91"/>
    </row>
    <row r="45" spans="1:24" ht="15" hidden="1" customHeight="1">
      <c r="A45" s="354"/>
      <c r="B45" s="390" t="s">
        <v>148</v>
      </c>
      <c r="C45" s="194" cm="1">
        <f t="array" ref="C45">INDEX(DB_SIA, $I$9, $I45)</f>
        <v>0.9</v>
      </c>
      <c r="D45" s="194" cm="1">
        <f t="array" ref="D45">INDEX(DB_SIA, $I$9, $I45)</f>
        <v>0.9</v>
      </c>
      <c r="E45" s="194" cm="1">
        <f t="array" ref="E45">INDEX(DB_SIA, $I$9, $I45)</f>
        <v>0.9</v>
      </c>
      <c r="F45" s="194" cm="1">
        <f t="array" ref="F45">INDEX(DB_SIA, $I$9, $I45)</f>
        <v>0.9</v>
      </c>
      <c r="G45" s="194" cm="1">
        <f t="array" ref="G45">INDEX(DB_SIA, $I$9, $I45)</f>
        <v>0.9</v>
      </c>
      <c r="H45" s="101"/>
      <c r="I45" s="421">
        <v>10</v>
      </c>
      <c r="J45" s="414"/>
      <c r="K45" s="108"/>
      <c r="L45" s="406"/>
      <c r="Q45" s="91"/>
      <c r="R45" s="91"/>
      <c r="S45" s="91"/>
      <c r="T45" s="91"/>
      <c r="U45" s="91"/>
      <c r="V45" s="91"/>
      <c r="W45" s="91"/>
      <c r="X45" s="91"/>
    </row>
    <row r="46" spans="1:24" ht="15" hidden="1" customHeight="1">
      <c r="A46" s="354"/>
      <c r="B46" s="388" t="s">
        <v>182</v>
      </c>
      <c r="C46" s="379">
        <f>ROUND((C42+C43)*C44*C45,0)</f>
        <v>493</v>
      </c>
      <c r="D46" s="379">
        <f>ROUND((D42+D43)*D44*D45,0)</f>
        <v>493</v>
      </c>
      <c r="E46" s="379">
        <f>ROUND((E42+E43)*E44*E45,0)</f>
        <v>493</v>
      </c>
      <c r="F46" s="379">
        <f>ROUND((F42+F43)*F44*F45,0)</f>
        <v>493</v>
      </c>
      <c r="G46" s="379">
        <f>ROUND((G42+G43)*G44*G45,0)</f>
        <v>493</v>
      </c>
      <c r="H46" s="101"/>
      <c r="I46" s="415"/>
      <c r="J46" s="414"/>
      <c r="K46" s="108"/>
      <c r="L46" s="406"/>
      <c r="Q46" s="91"/>
      <c r="R46" s="91"/>
      <c r="S46" s="91"/>
      <c r="T46" s="91"/>
      <c r="U46" s="91"/>
      <c r="V46" s="91"/>
      <c r="W46" s="91"/>
      <c r="X46" s="91"/>
    </row>
    <row r="47" spans="1:24" ht="15" hidden="1" customHeight="1">
      <c r="A47" s="354"/>
      <c r="B47" s="385" t="s">
        <v>183</v>
      </c>
      <c r="C47" s="382" cm="1">
        <f t="array" ref="C47">IF($J$9, $C22, INDEX(DB_SIA, $I$9, $I47))</f>
        <v>150</v>
      </c>
      <c r="D47" s="382" cm="1">
        <f t="array" ref="D47">IF($J$9, $C22, INDEX(DB_SIA, $I$9, $I47))</f>
        <v>150</v>
      </c>
      <c r="E47" s="382" cm="1">
        <f t="array" ref="E47">IF($J$9, $C22, INDEX(DB_SIA, $I$9, $I47))</f>
        <v>150</v>
      </c>
      <c r="F47" s="382" cm="1">
        <f t="array" ref="F47">IF($J$9, $C22, INDEX(DB_SIA, $I$9, $I47))</f>
        <v>150</v>
      </c>
      <c r="G47" s="382" cm="1">
        <f t="array" ref="G47">IF($J$9, $C22, INDEX(DB_SIA, $I$9, $I47))</f>
        <v>150</v>
      </c>
      <c r="H47" s="101"/>
      <c r="I47" s="421">
        <v>12</v>
      </c>
      <c r="J47" s="414"/>
      <c r="K47" s="108"/>
      <c r="L47" s="406"/>
      <c r="Q47" s="91"/>
      <c r="R47" s="91"/>
      <c r="S47" s="91"/>
      <c r="T47" s="91"/>
      <c r="U47" s="91"/>
      <c r="V47" s="91"/>
      <c r="W47" s="91"/>
      <c r="X47" s="91"/>
    </row>
    <row r="48" spans="1:24" ht="15" hidden="1" customHeight="1">
      <c r="A48" s="354"/>
      <c r="B48" s="391" t="s">
        <v>184</v>
      </c>
      <c r="C48" s="181" cm="1">
        <f t="array" ref="C48">INDEX(DB_SIA, $I$9, $I48)</f>
        <v>1</v>
      </c>
      <c r="D48" s="181" cm="1">
        <f t="array" ref="D48">INDEX(DB_SIA, $I$9, $I48)</f>
        <v>1</v>
      </c>
      <c r="E48" s="181" cm="1">
        <f t="array" ref="E48">INDEX(DB_SIA, $I$9, $I48)</f>
        <v>1</v>
      </c>
      <c r="F48" s="181" cm="1">
        <f t="array" ref="F48">INDEX(DB_SIA, $I$9, $I48)</f>
        <v>1</v>
      </c>
      <c r="G48" s="181" cm="1">
        <f t="array" ref="G48">INDEX(DB_SIA, $I$9, $I48)</f>
        <v>1</v>
      </c>
      <c r="H48" s="101"/>
      <c r="I48" s="421">
        <v>13</v>
      </c>
      <c r="J48" s="414"/>
      <c r="K48" s="108"/>
      <c r="L48" s="406"/>
      <c r="Q48" s="91"/>
      <c r="R48" s="91"/>
      <c r="S48" s="91"/>
      <c r="T48" s="91"/>
      <c r="U48" s="91"/>
      <c r="V48" s="91"/>
      <c r="W48" s="91"/>
      <c r="X48" s="91"/>
    </row>
    <row r="49" spans="1:24" ht="15" hidden="1" customHeight="1">
      <c r="A49" s="354"/>
      <c r="B49" s="389" t="s">
        <v>185</v>
      </c>
      <c r="C49" s="381">
        <f>C47*C48</f>
        <v>150</v>
      </c>
      <c r="D49" s="381">
        <f>D47*D48</f>
        <v>150</v>
      </c>
      <c r="E49" s="381">
        <f>E47*E48</f>
        <v>150</v>
      </c>
      <c r="F49" s="381">
        <f>F47*F48</f>
        <v>150</v>
      </c>
      <c r="G49" s="381">
        <f>G47*G48</f>
        <v>150</v>
      </c>
      <c r="H49" s="101"/>
      <c r="I49" s="415"/>
      <c r="J49" s="414"/>
      <c r="K49" s="108"/>
      <c r="L49" s="406"/>
      <c r="Q49" s="91"/>
      <c r="R49" s="91"/>
      <c r="S49" s="91"/>
      <c r="T49" s="91"/>
      <c r="U49" s="91"/>
      <c r="V49" s="91"/>
      <c r="W49" s="91"/>
      <c r="X49" s="91"/>
    </row>
    <row r="50" spans="1:24" ht="15" hidden="1" customHeight="1">
      <c r="A50" s="354"/>
      <c r="B50" s="369" t="s">
        <v>186</v>
      </c>
      <c r="C50" s="420">
        <f>IF($J$27, $C$28, 0)</f>
        <v>0</v>
      </c>
      <c r="D50" s="420">
        <f>IF($J$27, $C$28, 0)</f>
        <v>0</v>
      </c>
      <c r="E50" s="420">
        <f>IF($J$27, $C$28, 0)</f>
        <v>0</v>
      </c>
      <c r="F50" s="420">
        <f>IF($J$27, $C$28, 0)</f>
        <v>0</v>
      </c>
      <c r="G50" s="420">
        <f>IF($J$27, $C$28, 0)</f>
        <v>0</v>
      </c>
      <c r="H50" s="101"/>
      <c r="I50" s="414"/>
      <c r="J50" s="414"/>
      <c r="K50" s="108"/>
      <c r="L50" s="406"/>
      <c r="Q50" s="91"/>
      <c r="R50" s="91"/>
      <c r="S50" s="91"/>
      <c r="T50" s="91"/>
      <c r="U50" s="91"/>
      <c r="V50" s="91"/>
      <c r="W50" s="91"/>
      <c r="X50" s="91"/>
    </row>
    <row r="51" spans="1:24" ht="15" hidden="1" customHeight="1">
      <c r="A51" s="354"/>
      <c r="B51" s="389" t="s">
        <v>187</v>
      </c>
      <c r="C51" s="378">
        <f>C50*(C37*C39)/0.85</f>
        <v>0</v>
      </c>
      <c r="D51" s="378">
        <f>D50*(D37*D39)/0.85</f>
        <v>0</v>
      </c>
      <c r="E51" s="378">
        <f>E50*(E37*E39)/0.85</f>
        <v>0</v>
      </c>
      <c r="F51" s="378">
        <f>F50*(F37*F39)/0.85</f>
        <v>0</v>
      </c>
      <c r="G51" s="378">
        <f>G50*(G37*G39)/0.85</f>
        <v>0</v>
      </c>
      <c r="H51" s="101"/>
      <c r="I51" s="415"/>
      <c r="J51" s="414"/>
      <c r="K51" s="108"/>
      <c r="L51" s="406"/>
      <c r="Q51" s="91"/>
      <c r="R51" s="91"/>
      <c r="S51" s="91"/>
      <c r="T51" s="91"/>
      <c r="U51" s="91"/>
      <c r="V51" s="91"/>
      <c r="W51" s="91"/>
      <c r="X51" s="91"/>
    </row>
    <row r="52" spans="1:24" ht="15" hidden="1" customHeight="1">
      <c r="A52" s="354"/>
      <c r="B52" s="392" t="s">
        <v>188</v>
      </c>
      <c r="C52" s="181" cm="1">
        <f t="array" ref="C52">INDEX(DB_SIA, $I$9, $I52)</f>
        <v>0</v>
      </c>
      <c r="D52" s="181" cm="1">
        <f t="array" ref="D52">INDEX(DB_SIA, $I$9, $I52)</f>
        <v>0</v>
      </c>
      <c r="E52" s="181" cm="1">
        <f t="array" ref="E52">INDEX(DB_SIA, $I$9, $I52)</f>
        <v>0</v>
      </c>
      <c r="F52" s="181" cm="1">
        <f t="array" ref="F52">INDEX(DB_SIA, $I$9, $I52)</f>
        <v>0</v>
      </c>
      <c r="G52" s="181" cm="1">
        <f t="array" ref="G52">INDEX(DB_SIA, $I$9, $I52)</f>
        <v>0</v>
      </c>
      <c r="H52" s="101"/>
      <c r="I52" s="421">
        <v>17</v>
      </c>
      <c r="J52" s="414"/>
      <c r="K52" s="108"/>
      <c r="L52" s="406"/>
      <c r="Q52" s="91"/>
      <c r="R52" s="91"/>
      <c r="S52" s="91"/>
      <c r="T52" s="91"/>
      <c r="U52" s="91"/>
      <c r="V52" s="91"/>
      <c r="W52" s="91"/>
      <c r="X52" s="91"/>
    </row>
    <row r="53" spans="1:24" ht="15" hidden="1" customHeight="1">
      <c r="A53" s="354"/>
      <c r="B53" s="389" t="s">
        <v>189</v>
      </c>
      <c r="C53" s="380">
        <f>(C51+2*C52)/(C37*C38)</f>
        <v>0</v>
      </c>
      <c r="D53" s="380">
        <f>(D51+2*D52)/(D37*D38)</f>
        <v>0</v>
      </c>
      <c r="E53" s="380">
        <f>(E51+2*E52)/(E37*E38)</f>
        <v>0</v>
      </c>
      <c r="F53" s="380">
        <f>(F51+2*F52)/(F37*F38)</f>
        <v>0</v>
      </c>
      <c r="G53" s="380">
        <f>(G51+2*G52)/(G37*G38)</f>
        <v>0</v>
      </c>
      <c r="H53" s="101"/>
      <c r="I53" s="415"/>
      <c r="J53" s="414"/>
      <c r="K53" s="108"/>
      <c r="L53" s="406"/>
      <c r="Q53" s="91"/>
      <c r="R53" s="91"/>
      <c r="S53" s="91"/>
      <c r="T53" s="91"/>
      <c r="U53" s="91"/>
      <c r="V53" s="91"/>
      <c r="W53" s="91"/>
      <c r="X53" s="91"/>
    </row>
    <row r="54" spans="1:24" ht="15" hidden="1" customHeight="1">
      <c r="A54" s="354"/>
      <c r="B54" s="389" t="s">
        <v>190</v>
      </c>
      <c r="C54" s="380">
        <f>MAX(0.175,0.35*(0.375+(C49/800)))</f>
        <v>0.19687499999999999</v>
      </c>
      <c r="D54" s="380">
        <f>MAX(0.175,0.35*(0.375+(D49/800)))</f>
        <v>0.19687499999999999</v>
      </c>
      <c r="E54" s="380">
        <f>MAX(0.175,0.35*(0.375+(E49/800)))</f>
        <v>0.19687499999999999</v>
      </c>
      <c r="F54" s="380">
        <f>MAX(0.175,0.35*(0.375+(F49/800)))</f>
        <v>0.19687499999999999</v>
      </c>
      <c r="G54" s="380">
        <f>MAX(0.175,0.35*(0.375+(G49/800)))</f>
        <v>0.19687499999999999</v>
      </c>
      <c r="H54" s="101"/>
      <c r="I54" s="415"/>
      <c r="J54" s="414"/>
      <c r="K54" s="108"/>
      <c r="L54" s="406"/>
      <c r="Q54" s="91"/>
      <c r="R54" s="91"/>
      <c r="S54" s="91"/>
      <c r="T54" s="91"/>
      <c r="U54" s="91"/>
      <c r="V54" s="91"/>
      <c r="W54" s="91"/>
      <c r="X54" s="91"/>
    </row>
    <row r="55" spans="1:24" ht="15" hidden="1" customHeight="1">
      <c r="A55" s="354"/>
      <c r="B55" s="386" t="s">
        <v>99</v>
      </c>
      <c r="C55" s="383" t="str" cm="1">
        <f t="array" ref="C55">IF($J$9, INDEX(Dropdowns!$E$60:$E$62, $I$23), INDEX(DB_SIA, $I$9, $I55))</f>
        <v>DP</v>
      </c>
      <c r="D55" s="383" t="str" cm="1">
        <f t="array" ref="D55">IF($J$9, INDEX(Dropdowns!$E$60:$E$62, $I$23), INDEX(DB_SIA, $I$9, $I55))</f>
        <v>DP</v>
      </c>
      <c r="E55" s="383" t="str" cm="1">
        <f t="array" ref="E55">IF($J$9, INDEX(Dropdowns!$E$60:$E$62, $I$23), INDEX(DB_SIA, $I$9, $I55))</f>
        <v>DP</v>
      </c>
      <c r="F55" s="383" t="str" cm="1">
        <f t="array" ref="F55">IF($J$9, INDEX(Dropdowns!$E$60:$E$62, $I$23), INDEX(DB_SIA, $I$9, $I55))</f>
        <v>DP</v>
      </c>
      <c r="G55" s="383" t="str" cm="1">
        <f t="array" ref="G55">IF($J$9, INDEX(Dropdowns!$E$60:$E$62, $I$23), INDEX(DB_SIA, $I$9, $I55))</f>
        <v>DP</v>
      </c>
      <c r="H55" s="101"/>
      <c r="I55" s="421">
        <v>20</v>
      </c>
      <c r="J55" s="414"/>
      <c r="K55" s="108"/>
      <c r="L55" s="406"/>
      <c r="Q55" s="91"/>
      <c r="R55" s="91"/>
      <c r="S55" s="91"/>
      <c r="T55" s="91"/>
      <c r="U55" s="91"/>
      <c r="V55" s="91"/>
      <c r="W55" s="91"/>
      <c r="X55" s="91"/>
    </row>
    <row r="56" spans="1:24" ht="15" hidden="1" customHeight="1">
      <c r="A56" s="354"/>
      <c r="B56" s="354"/>
      <c r="C56" s="104"/>
      <c r="D56" s="104"/>
      <c r="E56" s="104"/>
      <c r="F56" s="104"/>
      <c r="G56" s="104"/>
      <c r="H56" s="354"/>
      <c r="I56" s="413"/>
      <c r="J56" s="414"/>
      <c r="K56" s="108"/>
      <c r="L56" s="406"/>
      <c r="M56" s="354"/>
      <c r="N56" s="354"/>
      <c r="O56" s="354"/>
      <c r="Q56" s="91"/>
      <c r="R56" s="91"/>
      <c r="S56" s="91"/>
      <c r="T56" s="91"/>
      <c r="U56" s="91"/>
      <c r="V56" s="91"/>
      <c r="W56" s="91"/>
      <c r="X56" s="91"/>
    </row>
    <row r="57" spans="1:24" ht="15" hidden="1" customHeight="1">
      <c r="A57" s="354"/>
      <c r="B57" s="422" t="s">
        <v>5306</v>
      </c>
      <c r="C57" s="373">
        <f>IF($B$36=2023, 0, 34)</f>
        <v>0</v>
      </c>
      <c r="D57" s="373">
        <f t="shared" ref="D57" si="0">IF($B$36=2023, 0, 34)</f>
        <v>0</v>
      </c>
      <c r="E57" s="428">
        <f>IF($B$36=2023, 0, 34) + 14</f>
        <v>14</v>
      </c>
      <c r="F57" s="428">
        <v>34</v>
      </c>
      <c r="G57" s="428">
        <v>0</v>
      </c>
      <c r="H57" s="101"/>
      <c r="I57" s="413"/>
      <c r="J57" s="414"/>
      <c r="K57" s="108"/>
      <c r="L57" s="423" t="s">
        <v>5307</v>
      </c>
      <c r="Q57" s="91"/>
      <c r="R57" s="91"/>
      <c r="S57" s="91"/>
      <c r="T57" s="91"/>
      <c r="U57" s="91"/>
      <c r="V57" s="91"/>
      <c r="W57" s="91"/>
      <c r="X57" s="91"/>
    </row>
    <row r="58" spans="1:24" ht="15" hidden="1" customHeight="1">
      <c r="A58" s="354"/>
      <c r="B58" s="425" t="s">
        <v>5308</v>
      </c>
      <c r="C58" s="426">
        <v>70</v>
      </c>
      <c r="D58" s="426">
        <v>70</v>
      </c>
      <c r="E58" s="426">
        <v>100</v>
      </c>
      <c r="F58" s="426">
        <v>70</v>
      </c>
      <c r="G58" s="426">
        <v>70</v>
      </c>
      <c r="H58" s="101"/>
      <c r="I58" s="413"/>
      <c r="J58" s="414"/>
      <c r="K58" s="108"/>
      <c r="L58" s="411" t="s">
        <v>226</v>
      </c>
      <c r="Q58" s="91"/>
      <c r="R58" s="91"/>
      <c r="S58" s="91"/>
      <c r="T58" s="91"/>
      <c r="U58" s="91"/>
      <c r="V58" s="91"/>
      <c r="W58" s="91"/>
      <c r="X58" s="91"/>
    </row>
    <row r="59" spans="1:24" ht="15" hidden="1" customHeight="1">
      <c r="A59" s="354"/>
      <c r="B59" s="393" t="s">
        <v>91</v>
      </c>
      <c r="C59" s="194" cm="1">
        <f t="array" ref="C59">IF(AND($J$9, $J$11), C$58, INDEX(DB_SIA, $I$9, $I59+C$57))</f>
        <v>90</v>
      </c>
      <c r="D59" s="194" cm="1">
        <f t="array" ref="D59">IF(AND($J$9, $J$11), D$58, INDEX(DB_SIA, $I$9, $I59+D$57))</f>
        <v>90</v>
      </c>
      <c r="E59" s="194" cm="1">
        <f t="array" ref="E59">IF(AND($J$9, $J$11), E$58, INDEX(DB_SIA, $I$9, $I59+E$57))</f>
        <v>130</v>
      </c>
      <c r="F59" s="194" cm="1">
        <f t="array" ref="F59">IF(AND($J$9, $J$11), F$58, INDEX(DB_SIA, $I$9, $I59+F$57))</f>
        <v>70</v>
      </c>
      <c r="G59" s="194" cm="1">
        <f t="array" ref="G59">IF(AND($J$9, $J$11), G$58, INDEX(DB_SIA, $I$9, $I59+G$57))</f>
        <v>90</v>
      </c>
      <c r="H59" s="101"/>
      <c r="I59" s="421">
        <v>21</v>
      </c>
      <c r="J59" s="414"/>
      <c r="K59" s="108"/>
      <c r="L59" s="406"/>
      <c r="Q59" s="91"/>
      <c r="R59" s="91"/>
      <c r="S59" s="91"/>
      <c r="T59" s="91"/>
      <c r="U59" s="91"/>
      <c r="V59" s="91"/>
      <c r="W59" s="91"/>
      <c r="X59" s="91"/>
    </row>
    <row r="60" spans="1:24" ht="15" hidden="1" customHeight="1">
      <c r="A60" s="354"/>
      <c r="B60" s="392" t="s">
        <v>191</v>
      </c>
      <c r="C60" s="194" cm="1">
        <f t="array" ref="C60">INDEX(DB_SIA, $I$9, $I60+C$57)</f>
        <v>1.25</v>
      </c>
      <c r="D60" s="194" cm="1">
        <f t="array" ref="D60">INDEX(DB_SIA, $I$9, $I60+D$57)</f>
        <v>1.25</v>
      </c>
      <c r="E60" s="194" cm="1">
        <f t="array" ref="E60">INDEX(DB_SIA, $I$9, $I60+E$57)</f>
        <v>1.35</v>
      </c>
      <c r="F60" s="194" cm="1">
        <f t="array" ref="F60">INDEX(DB_SIA, $I$9, $I60+F$57)</f>
        <v>1.25</v>
      </c>
      <c r="G60" s="194" cm="1">
        <f t="array" ref="G60">INDEX(DB_SIA, $I$9, $I60+G$57)</f>
        <v>1.25</v>
      </c>
      <c r="H60" s="101"/>
      <c r="I60" s="421">
        <v>22</v>
      </c>
      <c r="J60" s="414"/>
      <c r="K60" s="108"/>
      <c r="L60" s="406"/>
      <c r="Q60" s="91"/>
      <c r="R60" s="91"/>
      <c r="S60" s="91"/>
      <c r="T60" s="91"/>
      <c r="U60" s="91"/>
      <c r="V60" s="91"/>
      <c r="W60" s="91"/>
      <c r="X60" s="91"/>
    </row>
    <row r="61" spans="1:24" ht="15" hidden="1" customHeight="1">
      <c r="A61" s="354"/>
      <c r="B61" s="389" t="s">
        <v>192</v>
      </c>
      <c r="C61" s="378">
        <f>C$60*(1-1/(C$41+1))</f>
        <v>0.58091286307053935</v>
      </c>
      <c r="D61" s="378">
        <f t="shared" ref="D61:G61" si="1">D$60*(1-1/(D$41+1))</f>
        <v>0.58091286307053935</v>
      </c>
      <c r="E61" s="378">
        <f t="shared" si="1"/>
        <v>0.62738589211618245</v>
      </c>
      <c r="F61" s="378">
        <f t="shared" si="1"/>
        <v>0.58091286307053935</v>
      </c>
      <c r="G61" s="378">
        <f t="shared" si="1"/>
        <v>0.58091286307053935</v>
      </c>
      <c r="H61" s="101"/>
      <c r="I61" s="413"/>
      <c r="J61" s="414"/>
      <c r="K61" s="108"/>
      <c r="L61" s="406"/>
      <c r="Q61" s="91"/>
      <c r="R61" s="91"/>
      <c r="S61" s="91"/>
      <c r="T61" s="91"/>
      <c r="U61" s="91"/>
      <c r="V61" s="91"/>
      <c r="W61" s="91"/>
      <c r="X61" s="91"/>
    </row>
    <row r="62" spans="1:24" ht="15" hidden="1" customHeight="1">
      <c r="A62" s="354"/>
      <c r="B62" s="392" t="s">
        <v>5309</v>
      </c>
      <c r="C62" s="424" cm="1">
        <f t="array" ref="C62">INDEX(Dropdowns!$E$8:$E$12, $I$33)</f>
        <v>1</v>
      </c>
      <c r="D62" s="105" cm="1">
        <f t="array" ref="D62">INDEX(DB_SIA, $I$9, $I62+D$57)</f>
        <v>2</v>
      </c>
      <c r="E62" s="105" cm="1">
        <f t="array" ref="E62">INDEX(DB_SIA, $I$9, $I62+E$57)</f>
        <v>1</v>
      </c>
      <c r="F62" s="105" cm="1">
        <f t="array" ref="F62">INDEX(DB_SIA, $I$9, $I62+F$57)</f>
        <v>2</v>
      </c>
      <c r="G62" s="424">
        <f>C62</f>
        <v>1</v>
      </c>
      <c r="H62" s="101"/>
      <c r="I62" s="421">
        <v>24</v>
      </c>
      <c r="J62" s="414"/>
      <c r="K62" s="108"/>
      <c r="L62" s="406"/>
      <c r="Q62" s="91"/>
      <c r="R62" s="91"/>
      <c r="S62" s="91"/>
      <c r="T62" s="91"/>
      <c r="U62" s="91"/>
      <c r="V62" s="91"/>
      <c r="W62" s="91"/>
      <c r="X62" s="91"/>
    </row>
    <row r="63" spans="1:24" ht="15" hidden="1" customHeight="1">
      <c r="A63" s="354"/>
      <c r="B63" s="392" t="s">
        <v>14</v>
      </c>
      <c r="C63" s="424" cm="1">
        <f t="array" ref="C63">INDEX(Dropdowns!$E$16:$E$18, $I$29)</f>
        <v>1</v>
      </c>
      <c r="D63" s="105" cm="1">
        <f t="array" ref="D63">INDEX(DB_SIA, $I$9, $I63+D$57)</f>
        <v>1.1000000000000001</v>
      </c>
      <c r="E63" s="105" cm="1">
        <f t="array" ref="E63">INDEX(DB_SIA, $I$9, $I63+E$57)</f>
        <v>1</v>
      </c>
      <c r="F63" s="105" cm="1">
        <f t="array" ref="F63">INDEX(DB_SIA, $I$9, $I63+F$57)</f>
        <v>1.1000000000000001</v>
      </c>
      <c r="G63" s="424">
        <f>C63</f>
        <v>1</v>
      </c>
      <c r="H63" s="101"/>
      <c r="I63" s="421">
        <v>25</v>
      </c>
      <c r="J63" s="414"/>
      <c r="K63" s="108"/>
      <c r="L63" s="406"/>
      <c r="Q63" s="91"/>
      <c r="R63" s="91"/>
      <c r="S63" s="91"/>
      <c r="T63" s="91"/>
      <c r="U63" s="91"/>
      <c r="V63" s="91"/>
      <c r="W63" s="91"/>
      <c r="X63" s="91"/>
    </row>
    <row r="64" spans="1:24" ht="15" hidden="1" customHeight="1">
      <c r="A64" s="354"/>
      <c r="B64" s="392" t="s">
        <v>15</v>
      </c>
      <c r="C64" s="105" cm="1">
        <f t="array" ref="C64">INDEX(DB_SIA, $I$9, $I64+C$57)</f>
        <v>1</v>
      </c>
      <c r="D64" s="105" cm="1">
        <f t="array" ref="D64">INDEX(DB_SIA, $I$9, $I64+D$57)</f>
        <v>1</v>
      </c>
      <c r="E64" s="105" cm="1">
        <f t="array" ref="E64">INDEX(DB_SIA, $I$9, $I64+E$57)</f>
        <v>1</v>
      </c>
      <c r="F64" s="105" cm="1">
        <f t="array" ref="F64">INDEX(DB_SIA, $I$9, $I64+F$57)</f>
        <v>1</v>
      </c>
      <c r="G64" s="105" cm="1">
        <f t="array" ref="G64">INDEX(DB_SIA, $I$9, $I64+G$57)</f>
        <v>1</v>
      </c>
      <c r="H64" s="101"/>
      <c r="I64" s="421">
        <v>26</v>
      </c>
      <c r="J64" s="414"/>
      <c r="K64" s="108"/>
      <c r="L64" s="406"/>
      <c r="Q64" s="91"/>
      <c r="R64" s="91"/>
      <c r="S64" s="91"/>
      <c r="T64" s="91"/>
      <c r="U64" s="91"/>
      <c r="V64" s="91"/>
      <c r="W64" s="91"/>
      <c r="X64" s="91"/>
    </row>
    <row r="65" spans="1:24" ht="15" hidden="1" customHeight="1">
      <c r="A65" s="354"/>
      <c r="B65" s="392" t="s">
        <v>16</v>
      </c>
      <c r="C65" s="424" cm="1">
        <f t="array" ref="C65">INDEX(Dropdowns!$E$42:$E$47, $I$31) * INDEX(Dropdowns!$E$51:$E$56, $I$32)</f>
        <v>1</v>
      </c>
      <c r="D65" s="105" cm="1">
        <f t="array" ref="D65">INDEX(DB_SIA, $I$9, $I65+D$57)</f>
        <v>1.44</v>
      </c>
      <c r="E65" s="105" cm="1">
        <f t="array" ref="E65">INDEX(DB_SIA, $I$9, $I65+E$57)</f>
        <v>1</v>
      </c>
      <c r="F65" s="105" cm="1">
        <f t="array" ref="F65">INDEX(DB_SIA, $I$9, $I65+F$57)</f>
        <v>1.44</v>
      </c>
      <c r="G65" s="424">
        <f>C65</f>
        <v>1</v>
      </c>
      <c r="H65" s="101"/>
      <c r="I65" s="421">
        <v>27</v>
      </c>
      <c r="J65" s="414"/>
      <c r="K65" s="108"/>
      <c r="L65" s="406"/>
      <c r="Q65" s="91"/>
      <c r="R65" s="91"/>
      <c r="S65" s="91"/>
      <c r="T65" s="91"/>
      <c r="U65" s="91"/>
      <c r="V65" s="91"/>
      <c r="W65" s="91"/>
      <c r="X65" s="91"/>
    </row>
    <row r="66" spans="1:24" ht="15" hidden="1" customHeight="1">
      <c r="A66" s="354"/>
      <c r="B66" s="389" t="s">
        <v>153</v>
      </c>
      <c r="C66" s="378">
        <f>0.8+0.2/(C39-0.2-1.8)</f>
        <v>1.8000000000000003</v>
      </c>
      <c r="D66" s="378">
        <f>0.8+0.2/(D39-0.2-1.8)</f>
        <v>1.8000000000000003</v>
      </c>
      <c r="E66" s="378">
        <f>0.8+0.2/(E39-0.2-1.8)</f>
        <v>1.8000000000000003</v>
      </c>
      <c r="F66" s="378">
        <f>0.8+0.2/(F39-0.2-1.8)</f>
        <v>1.8000000000000003</v>
      </c>
      <c r="G66" s="378">
        <f>0.8+0.2/(G39-0.2-1.8)</f>
        <v>1.8000000000000003</v>
      </c>
      <c r="H66" s="101"/>
      <c r="I66" s="413"/>
      <c r="J66" s="414"/>
      <c r="K66" s="108"/>
      <c r="L66" s="406"/>
      <c r="Q66" s="91"/>
      <c r="R66" s="91"/>
      <c r="S66" s="91"/>
      <c r="T66" s="91"/>
      <c r="U66" s="91"/>
      <c r="V66" s="91"/>
      <c r="W66" s="91"/>
      <c r="X66" s="91"/>
    </row>
    <row r="67" spans="1:24" ht="15" hidden="1" customHeight="1">
      <c r="A67" s="354"/>
      <c r="B67" s="392" t="s">
        <v>18</v>
      </c>
      <c r="C67" s="105" cm="1">
        <f t="array" ref="C67">INDEX(DB_SIA, $I$9, $I67+C$57)</f>
        <v>1</v>
      </c>
      <c r="D67" s="105" cm="1">
        <f t="array" ref="D67">INDEX(DB_SIA, $I$9, $I67+D$57)</f>
        <v>1</v>
      </c>
      <c r="E67" s="105" cm="1">
        <f t="array" ref="E67">INDEX(DB_SIA, $I$9, $I67+E$57)</f>
        <v>1</v>
      </c>
      <c r="F67" s="105" cm="1">
        <f t="array" ref="F67">INDEX(DB_SIA, $I$9, $I67+F$57)</f>
        <v>1</v>
      </c>
      <c r="G67" s="105" cm="1">
        <f t="array" ref="G67">INDEX(DB_SIA, $I$9, $I67+G$57)</f>
        <v>1</v>
      </c>
      <c r="H67" s="101"/>
      <c r="I67" s="421">
        <v>29</v>
      </c>
      <c r="J67" s="414"/>
      <c r="K67" s="108"/>
      <c r="L67" s="406"/>
      <c r="Q67" s="91"/>
      <c r="R67" s="91"/>
      <c r="S67" s="91"/>
      <c r="T67" s="91"/>
      <c r="U67" s="91"/>
      <c r="V67" s="91"/>
      <c r="W67" s="91"/>
      <c r="X67" s="91"/>
    </row>
    <row r="68" spans="1:24" ht="15" hidden="1" customHeight="1">
      <c r="A68" s="354"/>
      <c r="B68" s="369" t="s">
        <v>19</v>
      </c>
      <c r="C68" s="427" cm="1">
        <f t="array" ref="C68">INDEX(Dropdowns!$E$22:$E$24, $I$30)</f>
        <v>1</v>
      </c>
      <c r="D68" s="427" cm="1">
        <f t="array" ref="D68">INDEX(Dropdowns!$E$22:$E$24, $I$30)</f>
        <v>1</v>
      </c>
      <c r="E68" s="427" cm="1">
        <f t="array" ref="E68">INDEX(Dropdowns!$E$22:$E$24, $I$30)</f>
        <v>1</v>
      </c>
      <c r="F68" s="427" cm="1">
        <f t="array" ref="F68">INDEX(Dropdowns!$E$22:$E$24, $I$30)</f>
        <v>1</v>
      </c>
      <c r="G68" s="427" cm="1">
        <f t="array" ref="G68">INDEX(Dropdowns!$E$22:$E$24, $I$30)</f>
        <v>1</v>
      </c>
      <c r="H68" s="101"/>
      <c r="I68" s="414"/>
      <c r="J68" s="414"/>
      <c r="K68" s="108"/>
      <c r="L68" s="411" t="s">
        <v>5310</v>
      </c>
      <c r="Q68" s="91"/>
      <c r="R68" s="91"/>
      <c r="S68" s="91"/>
      <c r="T68" s="91"/>
      <c r="U68" s="91"/>
      <c r="V68" s="91"/>
      <c r="W68" s="91"/>
      <c r="X68" s="91"/>
    </row>
    <row r="69" spans="1:24" ht="15" hidden="1" customHeight="1">
      <c r="A69" s="354"/>
      <c r="B69" s="389" t="s">
        <v>5265</v>
      </c>
      <c r="C69" s="378">
        <f>MIN(11, 2*C62*C63*C64*MAX(C66, C67)*C65*$F$68)</f>
        <v>3.6000000000000005</v>
      </c>
      <c r="D69" s="378">
        <f>MIN(11, 2*D62*D63*D64*MAX(D66, D67)*D65*$F$68)</f>
        <v>11</v>
      </c>
      <c r="E69" s="378">
        <f>MIN(11, 2*E62*E63*E64*MAX(E66, E67)*E65*$F$68)</f>
        <v>3.6000000000000005</v>
      </c>
      <c r="F69" s="378">
        <f>MIN(11, 2*F62*F63*F64*MAX(F66, F67)*F65*$F$68)</f>
        <v>11</v>
      </c>
      <c r="G69" s="378">
        <f>MIN(11, 2*G62*G63*G64*MAX(G66, G67)*G65*$F$68)</f>
        <v>3.6000000000000005</v>
      </c>
      <c r="H69" s="101"/>
      <c r="I69" s="413"/>
      <c r="J69" s="414"/>
      <c r="K69" s="108"/>
      <c r="L69" s="406"/>
      <c r="Q69" s="91"/>
      <c r="R69" s="91"/>
      <c r="S69" s="91"/>
      <c r="T69" s="91"/>
      <c r="U69" s="91"/>
      <c r="V69" s="91"/>
      <c r="W69" s="91"/>
      <c r="X69" s="91"/>
    </row>
    <row r="70" spans="1:24" ht="15" hidden="1" customHeight="1">
      <c r="A70" s="354"/>
      <c r="B70" s="389" t="s">
        <v>5266</v>
      </c>
      <c r="C70" s="378">
        <f>IF(C53&gt;C54, C69, 0.5*(11-C69)*COS(PI()*C53/C54)+0.5*(11+C69))</f>
        <v>11</v>
      </c>
      <c r="D70" s="378">
        <f>IF(D53&gt;D54, D69, 0.5*(11-D69)*COS(PI()*D53/D54)+0.5*(11+D69))</f>
        <v>11</v>
      </c>
      <c r="E70" s="378">
        <f>IF(E53&gt;E54, E69, 0.5*(11-E69)*COS(PI()*E53/E54)+0.5*(11+E69))</f>
        <v>11</v>
      </c>
      <c r="F70" s="378">
        <f>IF(F53&gt;F54, F69, 0.5*(11-F69)*COS(PI()*F53/F54)+0.5*(11+F69))</f>
        <v>11</v>
      </c>
      <c r="G70" s="378">
        <f>IF(G53&gt;G54, G69, 0.5*(11-G69)*COS(PI()*G53/G54)+0.5*(11+G69))</f>
        <v>11</v>
      </c>
      <c r="H70" s="101"/>
      <c r="I70" s="413"/>
      <c r="J70" s="414"/>
      <c r="K70" s="108"/>
      <c r="L70" s="406"/>
      <c r="Q70" s="91"/>
      <c r="R70" s="91"/>
      <c r="S70" s="91"/>
      <c r="T70" s="91"/>
      <c r="U70" s="91"/>
      <c r="V70" s="91"/>
      <c r="W70" s="91"/>
      <c r="X70" s="91"/>
    </row>
    <row r="71" spans="1:24" ht="15" hidden="1" customHeight="1">
      <c r="A71" s="354"/>
      <c r="B71" s="392" t="s">
        <v>22</v>
      </c>
      <c r="C71" s="424" cm="1">
        <f t="array" ref="C71">INDEX((Dropdowns!$E$67:$G$76, Dropdowns!$E$79:$G$87), $I$24, MATCH($C$55,Dropdowns!$E$66:$G$66,0), IF($B$36=2017, 1, 2))</f>
        <v>0.4</v>
      </c>
      <c r="D71" s="105" cm="1">
        <f t="array" ref="D71">INDEX(DB_SIA, $I$9, $I71+D$57)</f>
        <v>1</v>
      </c>
      <c r="E71" s="105" cm="1">
        <f t="array" ref="E71">INDEX(DB_SIA, $I$9, $I71+E$57)</f>
        <v>1</v>
      </c>
      <c r="F71" s="105" cm="1">
        <f t="array" ref="F71">INDEX(DB_SIA, $I$9, $I71+F$57)</f>
        <v>1</v>
      </c>
      <c r="G71" s="424">
        <f>INDEX(Dropdowns!$E$70:$G$70, MATCH($G$55,Dropdowns!$E$66:$G$66,0))</f>
        <v>0.9</v>
      </c>
      <c r="H71" s="101"/>
      <c r="I71" s="421">
        <v>33</v>
      </c>
      <c r="J71" s="414"/>
      <c r="K71" s="108"/>
      <c r="L71" s="406"/>
      <c r="Q71" s="91"/>
      <c r="R71" s="91"/>
      <c r="S71" s="91"/>
      <c r="T71" s="91"/>
      <c r="U71" s="91"/>
      <c r="V71" s="91"/>
      <c r="W71" s="91"/>
      <c r="X71" s="91"/>
    </row>
    <row r="72" spans="1:24" ht="15" hidden="1" customHeight="1">
      <c r="A72" s="354"/>
      <c r="B72" s="392" t="s">
        <v>149</v>
      </c>
      <c r="C72" s="105" cm="1">
        <f t="array" ref="C72">INDEX(DB_SIA, $I$9, $I72+C$57)</f>
        <v>1</v>
      </c>
      <c r="D72" s="105" cm="1">
        <f t="array" ref="D72">INDEX(DB_SIA, $I$9, $I72+D$57)</f>
        <v>1</v>
      </c>
      <c r="E72" s="105" cm="1">
        <f t="array" ref="E72">INDEX(DB_SIA, $I$9, $I72+E$57)</f>
        <v>0.5</v>
      </c>
      <c r="F72" s="105" cm="1">
        <f t="array" ref="F72">INDEX(DB_SIA, $I$9, $I72+F$57)</f>
        <v>1</v>
      </c>
      <c r="G72" s="105" cm="1">
        <f t="array" ref="G72">INDEX(DB_SIA, $I$9, $I72+G$57)</f>
        <v>1</v>
      </c>
      <c r="H72" s="101"/>
      <c r="I72" s="421">
        <v>34</v>
      </c>
      <c r="J72" s="414"/>
      <c r="K72" s="108"/>
      <c r="L72" s="406"/>
      <c r="Q72" s="91"/>
      <c r="R72" s="91"/>
      <c r="S72" s="91"/>
      <c r="T72" s="91"/>
      <c r="U72" s="91"/>
      <c r="V72" s="91"/>
      <c r="W72" s="91"/>
      <c r="X72" s="91"/>
    </row>
    <row r="73" spans="1:24" ht="15" hidden="1" customHeight="1">
      <c r="A73" s="354"/>
      <c r="B73" s="388" t="s">
        <v>196</v>
      </c>
      <c r="C73" s="336">
        <f>C49/(0.8*C59*C61)</f>
        <v>3.5863095238095242</v>
      </c>
      <c r="D73" s="336">
        <f>D49/(0.8*D59*D61)</f>
        <v>3.5863095238095242</v>
      </c>
      <c r="E73" s="336">
        <f>E49/(0.8*E59*E61)</f>
        <v>2.2989163614163619</v>
      </c>
      <c r="F73" s="336">
        <f>F49/(0.8*F59*F61)</f>
        <v>4.6109693877551026</v>
      </c>
      <c r="G73" s="336">
        <f>G49/(0.8*G59*G61)</f>
        <v>3.5863095238095242</v>
      </c>
      <c r="H73" s="101"/>
      <c r="I73" s="413"/>
      <c r="J73" s="414"/>
      <c r="K73" s="108"/>
      <c r="L73" s="406"/>
      <c r="Q73" s="91"/>
      <c r="R73" s="91"/>
      <c r="S73" s="91"/>
      <c r="T73" s="91"/>
      <c r="U73" s="91"/>
      <c r="V73" s="91"/>
      <c r="W73" s="91"/>
      <c r="X73" s="91"/>
    </row>
    <row r="74" spans="1:24" ht="15" hidden="1" customHeight="1">
      <c r="A74" s="354"/>
      <c r="B74" s="388" t="s">
        <v>195</v>
      </c>
      <c r="C74" s="337">
        <f>C71*((C70*C42)/11+C43)*C45*C44*C72</f>
        <v>197.10000000000005</v>
      </c>
      <c r="D74" s="337">
        <f>D71*((D70*D42)/11+D43)*D45*D44*D72</f>
        <v>492.75000000000006</v>
      </c>
      <c r="E74" s="337">
        <f>E71*((E70*E42)/11+E43)*E45*E44*E72</f>
        <v>246.37500000000003</v>
      </c>
      <c r="F74" s="337">
        <f>F71*((F70*F42)/11+F43)*F45*F44*F72</f>
        <v>492.75000000000006</v>
      </c>
      <c r="G74" s="337">
        <f>G71*((G70*G42)/11+G43)*G45*G44*G72</f>
        <v>443.47500000000002</v>
      </c>
      <c r="H74" s="101"/>
      <c r="I74" s="413"/>
      <c r="J74" s="414"/>
      <c r="K74" s="108"/>
      <c r="L74" s="406"/>
      <c r="Q74" s="91"/>
      <c r="R74" s="91"/>
      <c r="S74" s="91"/>
      <c r="T74" s="91"/>
      <c r="U74" s="91"/>
      <c r="V74" s="91"/>
      <c r="W74" s="91"/>
      <c r="X74" s="91"/>
    </row>
    <row r="75" spans="1:24" ht="15" hidden="1" customHeight="1">
      <c r="A75" s="354"/>
      <c r="B75" s="388" t="s">
        <v>197</v>
      </c>
      <c r="C75" s="336">
        <f>C74*C73/1000</f>
        <v>0.70686160714285751</v>
      </c>
      <c r="D75" s="336">
        <f>D74*D73/1000</f>
        <v>1.7671540178571434</v>
      </c>
      <c r="E75" s="336">
        <f>E74*E73/1000</f>
        <v>0.5663955185439562</v>
      </c>
      <c r="F75" s="336">
        <f>F74*F73/1000</f>
        <v>2.2720551658163273</v>
      </c>
      <c r="G75" s="336">
        <f>G74*G73/1000</f>
        <v>1.590438616071429</v>
      </c>
      <c r="H75" s="101"/>
      <c r="I75" s="413"/>
      <c r="J75" s="414"/>
      <c r="K75" s="108"/>
      <c r="L75" s="406"/>
      <c r="Q75" s="91"/>
      <c r="R75" s="91"/>
      <c r="S75" s="91"/>
      <c r="T75" s="91"/>
      <c r="U75" s="91"/>
      <c r="V75" s="91"/>
      <c r="W75" s="91"/>
      <c r="X75" s="91"/>
    </row>
    <row r="76" spans="1:24" ht="15" hidden="1" customHeight="1">
      <c r="A76" s="354"/>
      <c r="B76" s="354"/>
      <c r="C76" s="354"/>
      <c r="D76" s="354"/>
      <c r="E76" s="354"/>
      <c r="F76" s="354"/>
      <c r="G76" s="354"/>
      <c r="H76" s="354"/>
      <c r="I76" s="413"/>
      <c r="J76" s="414"/>
      <c r="K76" s="108"/>
      <c r="L76" s="108"/>
      <c r="M76" s="108"/>
      <c r="N76" s="108"/>
      <c r="O76" s="108"/>
      <c r="Q76" s="91"/>
      <c r="R76" s="91"/>
      <c r="S76" s="91"/>
      <c r="T76" s="91"/>
      <c r="U76" s="91"/>
      <c r="V76" s="91"/>
      <c r="W76" s="91"/>
      <c r="X76" s="91"/>
    </row>
    <row r="77" spans="1:24" s="90" customFormat="1" ht="21.2" customHeight="1">
      <c r="A77" s="350"/>
      <c r="B77" s="94" t="str" cm="1">
        <f t="array" ref="B77">INDEX(Textes!$B:$D, K77, $K$2)</f>
        <v>Leuchten</v>
      </c>
      <c r="C77" s="86"/>
      <c r="D77" s="86"/>
      <c r="E77" s="86"/>
      <c r="F77" s="86"/>
      <c r="G77" s="86"/>
      <c r="H77" s="86"/>
      <c r="I77" s="82"/>
      <c r="J77" s="82"/>
      <c r="K77" s="91">
        <v>86</v>
      </c>
      <c r="L77" s="98"/>
      <c r="M77" s="91"/>
      <c r="N77" s="91"/>
      <c r="O77" s="91"/>
      <c r="P77" s="96"/>
      <c r="Q77" s="91"/>
      <c r="R77" s="91"/>
      <c r="S77" s="91"/>
      <c r="T77" s="91"/>
      <c r="U77" s="91"/>
      <c r="V77" s="91"/>
      <c r="W77" s="91"/>
      <c r="X77" s="91"/>
    </row>
    <row r="78" spans="1:24" ht="45" customHeight="1">
      <c r="A78" s="355" t="s">
        <v>5244</v>
      </c>
      <c r="B78" s="368"/>
      <c r="C78" s="109" t="str" cm="1">
        <f t="array" ref="C78">INDEX(Textes!$B:$D, L78, $K$2)</f>
        <v>System-
leistung</v>
      </c>
      <c r="D78" s="109" t="str" cm="1">
        <f t="array" ref="D78">INDEX(Textes!$B:$D, M78, $K$2)</f>
        <v>Anzahl</v>
      </c>
      <c r="E78" s="109" t="str" cm="1">
        <f t="array" ref="E78">INDEX(Textes!$B:$D, N78, $K$2)</f>
        <v>Effektive 
Betriebs-
leistung</v>
      </c>
      <c r="F78" s="110" t="str" cm="1">
        <f t="array" ref="F78">INDEX(Textes!$B:$D, O78, $K$2)</f>
        <v>Installierte Leistung</v>
      </c>
      <c r="G78" s="86"/>
      <c r="H78" s="86"/>
      <c r="K78" s="91" t="s">
        <v>156</v>
      </c>
      <c r="L78" s="91">
        <v>88</v>
      </c>
      <c r="M78" s="91">
        <v>90</v>
      </c>
      <c r="N78" s="91">
        <v>91</v>
      </c>
      <c r="O78" s="91">
        <v>92</v>
      </c>
      <c r="Q78" s="91"/>
      <c r="R78" s="91"/>
      <c r="S78" s="91"/>
      <c r="T78" s="91"/>
      <c r="U78" s="91"/>
      <c r="V78" s="91"/>
      <c r="W78" s="91"/>
      <c r="X78" s="91"/>
    </row>
    <row r="79" spans="1:24" s="114" customFormat="1" ht="16.5">
      <c r="A79" s="350"/>
      <c r="B79" s="111"/>
      <c r="C79" s="112" t="s">
        <v>172</v>
      </c>
      <c r="D79" s="112" t="s">
        <v>156</v>
      </c>
      <c r="E79" s="112" t="s">
        <v>172</v>
      </c>
      <c r="F79" s="113" t="s">
        <v>162</v>
      </c>
      <c r="G79" s="86"/>
      <c r="H79" s="86"/>
      <c r="I79" s="81"/>
      <c r="J79" s="81"/>
      <c r="K79" s="96"/>
      <c r="L79" s="96"/>
      <c r="M79" s="96"/>
      <c r="N79" s="96"/>
      <c r="O79" s="96"/>
      <c r="P79" s="96"/>
      <c r="Q79" s="96"/>
      <c r="R79" s="96"/>
      <c r="S79" s="96"/>
      <c r="T79" s="96"/>
      <c r="U79" s="96"/>
      <c r="V79" s="96"/>
      <c r="W79" s="96"/>
      <c r="X79" s="96"/>
    </row>
    <row r="80" spans="1:24" ht="15" customHeight="1">
      <c r="A80" s="351"/>
      <c r="B80" s="287"/>
      <c r="C80" s="115" t="str">
        <f>IFERROR(VLOOKUP(B80, LeuchtenTabelle, 7, FALSE), "")</f>
        <v/>
      </c>
      <c r="D80" s="188"/>
      <c r="E80" s="349"/>
      <c r="F80" s="116" t="str">
        <f>IFERROR(IF(E80&gt;0, E80, C80) * D80 / 1000, "")</f>
        <v/>
      </c>
      <c r="G80" s="86"/>
      <c r="H80" s="86"/>
    </row>
    <row r="81" spans="1:24" ht="15" customHeight="1">
      <c r="A81" s="351"/>
      <c r="B81" s="287"/>
      <c r="C81" s="115" t="str">
        <f>IFERROR(VLOOKUP(B81, LeuchtenTabelle, 7, FALSE), "")</f>
        <v/>
      </c>
      <c r="D81" s="188"/>
      <c r="E81" s="349"/>
      <c r="F81" s="116" t="str">
        <f t="shared" ref="F81:F84" si="2">IFERROR(IF(E81&gt;0, E81, C81) * D81 / 1000, "")</f>
        <v/>
      </c>
      <c r="G81" s="86"/>
      <c r="H81" s="86"/>
    </row>
    <row r="82" spans="1:24" ht="15" customHeight="1">
      <c r="A82" s="351"/>
      <c r="B82" s="287"/>
      <c r="C82" s="115" t="str">
        <f>IFERROR(VLOOKUP(B82, LeuchtenTabelle, 7, FALSE), "")</f>
        <v/>
      </c>
      <c r="D82" s="188"/>
      <c r="E82" s="349"/>
      <c r="F82" s="116" t="str">
        <f t="shared" si="2"/>
        <v/>
      </c>
      <c r="G82" s="86"/>
      <c r="H82" s="86"/>
    </row>
    <row r="83" spans="1:24" ht="15" customHeight="1">
      <c r="A83" s="351"/>
      <c r="B83" s="287"/>
      <c r="C83" s="115" t="str">
        <f>IFERROR(VLOOKUP(B83, LeuchtenTabelle, 7, FALSE), "")</f>
        <v/>
      </c>
      <c r="D83" s="188"/>
      <c r="E83" s="349"/>
      <c r="F83" s="116" t="str">
        <f t="shared" si="2"/>
        <v/>
      </c>
      <c r="G83" s="86"/>
      <c r="H83" s="86"/>
    </row>
    <row r="84" spans="1:24" ht="15" customHeight="1">
      <c r="A84" s="351"/>
      <c r="B84" s="287"/>
      <c r="C84" s="115" t="str">
        <f>IFERROR(VLOOKUP(B84, LeuchtenTabelle, 7, FALSE), "")</f>
        <v/>
      </c>
      <c r="D84" s="188"/>
      <c r="E84" s="349"/>
      <c r="F84" s="116" t="str">
        <f t="shared" si="2"/>
        <v/>
      </c>
      <c r="G84" s="86"/>
      <c r="H84" s="86"/>
    </row>
    <row r="85" spans="1:24" ht="16.5">
      <c r="A85" s="351"/>
      <c r="B85" s="117"/>
      <c r="C85" s="95"/>
      <c r="D85" s="95"/>
      <c r="E85" s="95"/>
      <c r="F85" s="118"/>
      <c r="G85" s="86"/>
      <c r="H85" s="95"/>
    </row>
    <row r="86" spans="1:24" s="90" customFormat="1" ht="21.2" customHeight="1">
      <c r="A86" s="350"/>
      <c r="B86" s="94" t="str" cm="1">
        <f t="array" ref="B86">INDEX(Textes!$B:$D, K86, $K$2)</f>
        <v>Energiebilanz</v>
      </c>
      <c r="C86" s="86"/>
      <c r="D86" s="86"/>
      <c r="E86" s="86"/>
      <c r="F86" s="86"/>
      <c r="G86" s="86"/>
      <c r="H86" s="86"/>
      <c r="I86" s="82"/>
      <c r="J86" s="82"/>
      <c r="K86" s="91">
        <v>93</v>
      </c>
      <c r="L86" s="394" t="s">
        <v>130</v>
      </c>
      <c r="M86" s="394" t="s">
        <v>131</v>
      </c>
      <c r="N86" s="394" t="s">
        <v>132</v>
      </c>
      <c r="O86" s="394" t="s">
        <v>5297</v>
      </c>
      <c r="P86" s="394" t="s">
        <v>5298</v>
      </c>
      <c r="Q86" s="91"/>
      <c r="R86" s="91"/>
      <c r="S86" s="91"/>
      <c r="T86" s="91"/>
      <c r="U86" s="91"/>
      <c r="V86" s="91"/>
      <c r="W86" s="91"/>
      <c r="X86" s="91"/>
    </row>
    <row r="87" spans="1:24" ht="42" customHeight="1">
      <c r="A87" s="351"/>
      <c r="B87" s="368"/>
      <c r="C87" s="109" t="str" cm="1">
        <f t="array" ref="C87">INDEX(Textes!$B:$D,L87, $K$2)</f>
        <v>Projektwert</v>
      </c>
      <c r="D87" s="109" t="str" cm="1">
        <f t="array" ref="D87">INDEX(Textes!$B:$D, M87, $K$2)</f>
        <v>Grenzwert</v>
      </c>
      <c r="E87" s="109" t="str" cm="1">
        <f t="array" ref="E87">INDEX(Textes!$B:$D, N87, $K$2)</f>
        <v>Minergie / Prokilowatt / EffEL</v>
      </c>
      <c r="F87" s="110" t="str" cm="1">
        <f t="array" ref="F87">INDEX(Textes!$B:$D, O87, $K$2)</f>
        <v>Zielwert</v>
      </c>
      <c r="G87" s="86"/>
      <c r="H87" s="86"/>
      <c r="K87" s="91" t="s">
        <v>156</v>
      </c>
      <c r="L87" s="91">
        <v>95</v>
      </c>
      <c r="M87" s="91">
        <v>97</v>
      </c>
      <c r="N87" s="91">
        <v>98</v>
      </c>
      <c r="O87" s="91">
        <v>99</v>
      </c>
      <c r="Q87" s="91"/>
      <c r="R87" s="91"/>
      <c r="S87" s="91"/>
      <c r="T87" s="91"/>
      <c r="U87" s="91"/>
      <c r="V87" s="91"/>
      <c r="W87" s="91"/>
      <c r="X87" s="91"/>
    </row>
    <row r="88" spans="1:24" ht="15" customHeight="1">
      <c r="A88" s="351"/>
      <c r="B88" s="80" t="str" cm="1">
        <f t="array" ref="B88">INDEX(Textes!$B:$D, K88, $K$2)</f>
        <v>Installierte Leistung (kW)</v>
      </c>
      <c r="C88" s="119" t="str">
        <f>IF(SUM(F80:$F$84)&gt;0, SUM(F80:$F$84), "")</f>
        <v/>
      </c>
      <c r="D88" s="119" t="str">
        <f>IFERROR(D$89*$C$8/1000, "")</f>
        <v/>
      </c>
      <c r="E88" s="119" t="s">
        <v>156</v>
      </c>
      <c r="F88" s="120" t="str">
        <f>IFERROR(F$89*$C$8/1000, "")</f>
        <v/>
      </c>
      <c r="G88" s="86"/>
      <c r="H88" s="95"/>
      <c r="K88" s="96">
        <v>100</v>
      </c>
      <c r="L88" s="431">
        <f>SUM(F80:F84)</f>
        <v>0</v>
      </c>
      <c r="M88" s="430">
        <f>D73*$C$8/1000</f>
        <v>0</v>
      </c>
      <c r="N88" s="430">
        <f>E73*$C$8/1000</f>
        <v>0</v>
      </c>
      <c r="O88" s="430">
        <f>F73*$C$8/1000</f>
        <v>0</v>
      </c>
      <c r="P88" s="431">
        <f>SUMPRODUCT($C$80:$C$84,$D$80:$D$84)/1000</f>
        <v>0</v>
      </c>
    </row>
    <row r="89" spans="1:24" ht="15" customHeight="1">
      <c r="A89" s="351"/>
      <c r="B89" s="80" t="str" cm="1">
        <f t="array" ref="B89">INDEX(Textes!$B:$D, K89, $K$2)</f>
        <v>Spezifische Leistung (W/m²)</v>
      </c>
      <c r="C89" s="119" t="str">
        <f>IFERROR(C88/$C$8*1000, "")</f>
        <v/>
      </c>
      <c r="D89" s="119" t="str">
        <f>IFERROR($M$89, "")</f>
        <v/>
      </c>
      <c r="E89" s="119" t="s">
        <v>156</v>
      </c>
      <c r="F89" s="120" t="str">
        <f>IFERROR($N$89, "")</f>
        <v/>
      </c>
      <c r="G89" s="86"/>
      <c r="H89" s="95"/>
      <c r="K89" s="96">
        <v>101</v>
      </c>
      <c r="L89" s="371" t="e">
        <f>L$88/$C$8*1000</f>
        <v>#DIV/0!</v>
      </c>
      <c r="M89" s="371" t="e">
        <f>M$88/$C$8*1000</f>
        <v>#DIV/0!</v>
      </c>
      <c r="N89" s="371" t="e">
        <f>N$88/$C$8*1000</f>
        <v>#DIV/0!</v>
      </c>
      <c r="O89" s="371" t="e">
        <f>O$88/$C$8*1000</f>
        <v>#DIV/0!</v>
      </c>
      <c r="P89" s="371" t="e">
        <f>P$88/$C$8*1000</f>
        <v>#DIV/0!</v>
      </c>
    </row>
    <row r="90" spans="1:24" ht="15" customHeight="1">
      <c r="A90" s="351"/>
      <c r="B90" s="80" t="str" cm="1">
        <f t="array" ref="B90">INDEX(Textes!$B:$D, K90, $K$2)</f>
        <v>Volllaststunden (h/a)</v>
      </c>
      <c r="C90" s="121" t="str">
        <f>IF(ISNUMBER(C88), L$90, "")</f>
        <v/>
      </c>
      <c r="D90" s="121" t="str">
        <f>IF(ISNUMBER(D88), M$90, "")</f>
        <v/>
      </c>
      <c r="E90" s="121" t="s">
        <v>156</v>
      </c>
      <c r="F90" s="400" t="str">
        <f>IF(ISNUMBER(F88), N$90, "")</f>
        <v/>
      </c>
      <c r="G90" s="86"/>
      <c r="H90" s="95"/>
      <c r="K90" s="96">
        <v>102</v>
      </c>
      <c r="L90" s="372">
        <f>IFERROR(C$74, "")</f>
        <v>197.10000000000005</v>
      </c>
      <c r="M90" s="372">
        <f>IFERROR(D$74, "")</f>
        <v>492.75000000000006</v>
      </c>
      <c r="N90" s="372">
        <f>IFERROR(E$74, "")</f>
        <v>246.37500000000003</v>
      </c>
      <c r="O90" s="372">
        <f>IFERROR(F$74, "")</f>
        <v>492.75000000000006</v>
      </c>
      <c r="P90" s="372">
        <f>IFERROR(G$74, "")</f>
        <v>443.47500000000002</v>
      </c>
    </row>
    <row r="91" spans="1:24" ht="15" customHeight="1">
      <c r="A91" s="351"/>
      <c r="B91" s="80" t="str" cm="1">
        <f t="array" ref="B91">INDEX(Textes!$B:$D, K91, $K$2)</f>
        <v>Elektrizitätsbedarf (MWh/a)</v>
      </c>
      <c r="C91" s="120" t="str">
        <f>IFERROR(C92*$C$8/1000, "")</f>
        <v/>
      </c>
      <c r="D91" s="120" t="str">
        <f>IFERROR(D92*$C$8/1000, "")</f>
        <v/>
      </c>
      <c r="E91" s="119" t="str">
        <f>IFERROR(($D91+$F91)/2, "")</f>
        <v/>
      </c>
      <c r="F91" s="120" t="str">
        <f>IFERROR(F92*$C$8/1000, "")</f>
        <v/>
      </c>
      <c r="G91" s="86"/>
      <c r="H91" s="95"/>
      <c r="K91" s="96">
        <v>104</v>
      </c>
      <c r="L91" s="371">
        <f t="shared" ref="L91:P91" si="3">L88*L90/1000</f>
        <v>0</v>
      </c>
      <c r="M91" s="371">
        <f t="shared" si="3"/>
        <v>0</v>
      </c>
      <c r="N91" s="371">
        <f t="shared" si="3"/>
        <v>0</v>
      </c>
      <c r="O91" s="371">
        <f t="shared" si="3"/>
        <v>0</v>
      </c>
      <c r="P91" s="371">
        <f t="shared" si="3"/>
        <v>0</v>
      </c>
    </row>
    <row r="92" spans="1:24" ht="15" customHeight="1">
      <c r="A92" s="351"/>
      <c r="B92" s="80" t="str" cm="1">
        <f t="array" ref="B92">INDEX(Textes!$B:$D, K92, $K$2)</f>
        <v>Elektrizitätsbedarf (kWh/m²)</v>
      </c>
      <c r="C92" s="119" t="str">
        <f>IFERROR(C$88*C$90/$C$8, "")</f>
        <v/>
      </c>
      <c r="D92" s="119" t="str">
        <f>IFERROR(D$88*D$90/$C$8, "")</f>
        <v/>
      </c>
      <c r="E92" s="119" t="str">
        <f>IFERROR(($D92+$F92)/2, "")</f>
        <v/>
      </c>
      <c r="F92" s="120" t="str">
        <f>IFERROR(F$88*F$90/$C$8, "")</f>
        <v/>
      </c>
      <c r="G92" s="86"/>
      <c r="H92" s="95"/>
      <c r="K92" s="96">
        <v>103</v>
      </c>
      <c r="L92" s="375" t="e">
        <f t="shared" ref="L92:P92" si="4">L89*L90/1000</f>
        <v>#DIV/0!</v>
      </c>
      <c r="M92" s="375" t="e">
        <f t="shared" si="4"/>
        <v>#DIV/0!</v>
      </c>
      <c r="N92" s="375" t="e">
        <f t="shared" si="4"/>
        <v>#DIV/0!</v>
      </c>
      <c r="O92" s="375" t="e">
        <f t="shared" si="4"/>
        <v>#DIV/0!</v>
      </c>
      <c r="P92" s="375" t="e">
        <f t="shared" si="4"/>
        <v>#DIV/0!</v>
      </c>
    </row>
    <row r="93" spans="1:24" ht="16.5">
      <c r="A93" s="351"/>
      <c r="B93" s="86"/>
      <c r="C93" s="95"/>
      <c r="D93" s="95"/>
      <c r="E93" s="95"/>
      <c r="F93" s="95"/>
      <c r="G93" s="86"/>
      <c r="H93" s="95"/>
    </row>
    <row r="94" spans="1:24" ht="16.5">
      <c r="A94" s="351"/>
      <c r="B94" s="86"/>
      <c r="C94" s="95"/>
      <c r="D94" s="95"/>
      <c r="E94" s="95"/>
      <c r="F94" s="95"/>
      <c r="G94" s="86"/>
      <c r="H94" s="95"/>
    </row>
    <row r="95" spans="1:24" ht="16.5">
      <c r="A95" s="351"/>
      <c r="B95" s="86"/>
      <c r="C95" s="95"/>
      <c r="D95" s="95"/>
      <c r="E95" s="95"/>
      <c r="F95" s="95"/>
      <c r="G95" s="86"/>
      <c r="H95" s="95"/>
    </row>
    <row r="96" spans="1:24" ht="16.5">
      <c r="A96" s="351"/>
      <c r="B96" s="86"/>
      <c r="C96" s="95"/>
      <c r="D96" s="95"/>
      <c r="E96" s="95"/>
      <c r="F96" s="95"/>
      <c r="G96" s="86"/>
      <c r="H96" s="95"/>
    </row>
    <row r="97" spans="1:8" ht="16.5">
      <c r="A97" s="351"/>
      <c r="B97" s="86"/>
      <c r="C97" s="95"/>
      <c r="D97" s="95"/>
      <c r="E97" s="95"/>
      <c r="F97" s="95"/>
      <c r="G97" s="86"/>
      <c r="H97" s="95"/>
    </row>
    <row r="98" spans="1:8" ht="16.5">
      <c r="A98" s="351"/>
      <c r="B98" s="86"/>
      <c r="C98" s="95"/>
      <c r="D98" s="95"/>
      <c r="E98" s="95"/>
      <c r="F98" s="95"/>
      <c r="G98" s="86"/>
      <c r="H98" s="95"/>
    </row>
    <row r="99" spans="1:8" ht="16.5">
      <c r="A99" s="351"/>
      <c r="B99" s="86"/>
      <c r="C99" s="95"/>
      <c r="D99" s="95"/>
      <c r="E99" s="95"/>
      <c r="F99" s="95"/>
      <c r="G99" s="86"/>
      <c r="H99" s="95"/>
    </row>
    <row r="100" spans="1:8" ht="16.5">
      <c r="A100" s="351"/>
      <c r="B100" s="86"/>
      <c r="C100" s="95"/>
      <c r="D100" s="95"/>
      <c r="E100" s="95"/>
      <c r="F100" s="95"/>
      <c r="G100" s="86"/>
      <c r="H100" s="95"/>
    </row>
    <row r="101" spans="1:8" ht="16.5" hidden="1">
      <c r="A101" s="351"/>
      <c r="B101" s="122"/>
      <c r="C101" s="123"/>
      <c r="D101" s="123"/>
      <c r="E101" s="123"/>
      <c r="F101" s="123"/>
      <c r="G101" s="86"/>
      <c r="H101" s="123"/>
    </row>
    <row r="102" spans="1:8" ht="16.5" hidden="1">
      <c r="A102" s="351"/>
      <c r="B102" s="122"/>
      <c r="C102" s="123"/>
      <c r="D102" s="123"/>
      <c r="E102" s="123"/>
      <c r="F102" s="123"/>
      <c r="G102" s="86"/>
      <c r="H102" s="123"/>
    </row>
    <row r="103" spans="1:8" ht="16.5" hidden="1">
      <c r="B103" s="122"/>
      <c r="C103" s="123"/>
      <c r="D103" s="123"/>
      <c r="E103" s="123"/>
      <c r="F103" s="123"/>
      <c r="G103" s="86"/>
      <c r="H103" s="123"/>
    </row>
    <row r="104" spans="1:8" ht="16.5" hidden="1">
      <c r="A104" s="351"/>
      <c r="B104" s="86"/>
      <c r="C104" s="95"/>
      <c r="D104" s="95"/>
      <c r="E104" s="95"/>
      <c r="F104" s="95"/>
      <c r="G104" s="86"/>
      <c r="H104" s="95"/>
    </row>
    <row r="105" spans="1:8" ht="16.5" hidden="1" customHeight="1">
      <c r="G105" s="86"/>
    </row>
  </sheetData>
  <sheetProtection algorithmName="SHA-512" hashValue="Xjxyi1++/qJQlswkZwJwnU/pVh02QoheKKVGeRhrYhgO6/day1QAXKNVxlX9JZ52fq4xjlzJ9D2bDNETOEBRSQ==" saltValue="kksk+6JBrRfzVZftTrm1+A==" spinCount="100000" sheet="1" objects="1" scenarios="1"/>
  <mergeCells count="25">
    <mergeCell ref="C10:F10"/>
    <mergeCell ref="B4:F4"/>
    <mergeCell ref="C6:F6"/>
    <mergeCell ref="C7:F7"/>
    <mergeCell ref="C8:F8"/>
    <mergeCell ref="C9:F9"/>
    <mergeCell ref="C24:F24"/>
    <mergeCell ref="C11:F11"/>
    <mergeCell ref="C12:F12"/>
    <mergeCell ref="C15:F15"/>
    <mergeCell ref="C16:F16"/>
    <mergeCell ref="C17:F17"/>
    <mergeCell ref="C18:F18"/>
    <mergeCell ref="C19:F19"/>
    <mergeCell ref="C20:F20"/>
    <mergeCell ref="C21:F21"/>
    <mergeCell ref="C22:F22"/>
    <mergeCell ref="C23:F23"/>
    <mergeCell ref="C33:F33"/>
    <mergeCell ref="C27:F27"/>
    <mergeCell ref="C28:F28"/>
    <mergeCell ref="C29:F29"/>
    <mergeCell ref="C30:F30"/>
    <mergeCell ref="C31:F31"/>
    <mergeCell ref="C32:F32"/>
  </mergeCells>
  <conditionalFormatting sqref="B80:B84">
    <cfRule type="expression" dxfId="17" priority="5">
      <formula>NOT(ISBLANK($B80))</formula>
    </cfRule>
  </conditionalFormatting>
  <conditionalFormatting sqref="B10:F12 B15:F23">
    <cfRule type="expression" dxfId="16" priority="6">
      <formula>$J$9=FALSE</formula>
    </cfRule>
  </conditionalFormatting>
  <conditionalFormatting sqref="B12:F12">
    <cfRule type="expression" dxfId="15" priority="8">
      <formula>$J$11=FALSE</formula>
    </cfRule>
  </conditionalFormatting>
  <conditionalFormatting sqref="B28:F33">
    <cfRule type="expression" dxfId="14" priority="9">
      <formula>NOT($J$27)</formula>
    </cfRule>
  </conditionalFormatting>
  <conditionalFormatting sqref="C12">
    <cfRule type="expression" dxfId="13" priority="1">
      <formula>AND(NOT($J$11), NOT(ISBLANK($C12)))</formula>
    </cfRule>
  </conditionalFormatting>
  <conditionalFormatting sqref="C6:F12 C15:F24 C27:F33">
    <cfRule type="expression" dxfId="12" priority="7">
      <formula>NOT(ISBLANK($C6))</formula>
    </cfRule>
  </conditionalFormatting>
  <conditionalFormatting sqref="C10:F11 C15 C17:F23">
    <cfRule type="expression" dxfId="11" priority="2">
      <formula>AND(NOT($J$9), NOT(ISBLANK($C10)))</formula>
    </cfRule>
  </conditionalFormatting>
  <conditionalFormatting sqref="C28:F33">
    <cfRule type="expression" dxfId="10" priority="3">
      <formula>AND(NOT($J$27), NOT(ISBLANK($C28)))</formula>
    </cfRule>
  </conditionalFormatting>
  <conditionalFormatting sqref="D80:E84">
    <cfRule type="expression" dxfId="9" priority="4">
      <formula>NOT(ISBLANK(D80))</formula>
    </cfRule>
  </conditionalFormatting>
  <dataValidations count="22">
    <dataValidation type="list" allowBlank="1" showInputMessage="1" showErrorMessage="1" sqref="C27:F27" xr:uid="{53CD1F0C-2ACD-45AD-86F3-5673B7AABBD0}">
      <formula1>JaNein</formula1>
    </dataValidation>
    <dataValidation type="list" allowBlank="1" showInputMessage="1" showErrorMessage="1" sqref="C33:F33" xr:uid="{D09CBB2B-2FE0-4770-ACE0-C8EEAD72E3D8}">
      <formula1>Regelung_Tageslicht</formula1>
    </dataValidation>
    <dataValidation type="list" allowBlank="1" showInputMessage="1" showErrorMessage="1" sqref="C28:F28" xr:uid="{AAC1E56D-32A1-402F-9056-5E81050599AD}">
      <formula1>Glasanteil</formula1>
    </dataValidation>
    <dataValidation type="list" allowBlank="1" showInputMessage="1" showErrorMessage="1" sqref="C30:F30" xr:uid="{A75D6B45-A4F0-4D7E-9E84-F78F80E9EB9F}">
      <formula1>Umgebung</formula1>
    </dataValidation>
    <dataValidation type="list" allowBlank="1" showInputMessage="1" showErrorMessage="1" sqref="C29:F29" xr:uid="{B373D98E-95E7-4EB7-9E8A-2AC3C802F300}">
      <formula1>Raumhelligkeit</formula1>
    </dataValidation>
    <dataValidation type="list" allowBlank="1" showInputMessage="1" showErrorMessage="1" sqref="C32:F32" xr:uid="{D8338EAE-25AD-425D-9F6F-04B4574E0FEA}">
      <formula1>IF($I$31&lt;6,Sonnenschutz_Regelung_Mit,Sonnenschutz_Regelung_Ohne)</formula1>
    </dataValidation>
    <dataValidation type="list" allowBlank="1" showInputMessage="1" showErrorMessage="1" sqref="C31:F31" xr:uid="{1DFF0036-4E3B-47B5-BB79-6C2639C10867}">
      <formula1>Sonnenschutz_Art</formula1>
    </dataValidation>
    <dataValidation type="decimal" allowBlank="1" showInputMessage="1" showErrorMessage="1" sqref="C22:F22" xr:uid="{EECD811F-B37D-44DB-AF8D-12C545D3B5A0}">
      <formula1>0</formula1>
      <formula2>9999</formula2>
    </dataValidation>
    <dataValidation type="decimal" allowBlank="1" showInputMessage="1" showErrorMessage="1" sqref="C21:F21" xr:uid="{C09A75E0-8788-4E42-B3C6-57BC47BFDDAC}">
      <formula1>0</formula1>
      <formula2>365</formula2>
    </dataValidation>
    <dataValidation type="decimal" allowBlank="1" showInputMessage="1" showErrorMessage="1" sqref="C20:F20" xr:uid="{5D0BA8BC-02D2-49C8-BB27-50AED7581CC8}">
      <formula1>0</formula1>
      <formula2>13</formula2>
    </dataValidation>
    <dataValidation type="decimal" allowBlank="1" showInputMessage="1" showErrorMessage="1" sqref="C19:F19" xr:uid="{001FC5F2-9825-4815-971B-8481AEB9D263}">
      <formula1>0</formula1>
      <formula2>11</formula2>
    </dataValidation>
    <dataValidation type="list" allowBlank="1" showInputMessage="1" showErrorMessage="1" sqref="C18:F18" xr:uid="{0A3BA7F8-E692-4CA6-93AE-A3544C836BBB}">
      <formula1>"0.05,0.75"</formula1>
    </dataValidation>
    <dataValidation type="decimal" allowBlank="1" showInputMessage="1" showErrorMessage="1" sqref="C17:F17" xr:uid="{E5F66C36-30D5-495F-8949-000418101CA2}">
      <formula1>0</formula1>
      <formula2>30</formula2>
    </dataValidation>
    <dataValidation type="decimal" allowBlank="1" showInputMessage="1" showErrorMessage="1" sqref="C15:F15" xr:uid="{DC7DEB39-DEFB-4693-B4AF-C6D360682509}">
      <formula1>0</formula1>
      <formula2>999</formula2>
    </dataValidation>
    <dataValidation type="list" allowBlank="1" showInputMessage="1" showErrorMessage="1" sqref="C9:F9" xr:uid="{F90C2062-0B9D-4AA6-AA99-B891736D7D61}">
      <formula1>RoomTypes</formula1>
    </dataValidation>
    <dataValidation type="list" allowBlank="1" showInputMessage="1" showErrorMessage="1" sqref="C24:F24" xr:uid="{EDD44C4F-838F-41E5-BD68-165F5B0D80A7}">
      <formula1>k_Pr</formula1>
    </dataValidation>
    <dataValidation type="decimal" allowBlank="1" showInputMessage="1" showErrorMessage="1" sqref="C16:F16 C8:F8" xr:uid="{81BF73D6-15EA-4320-9717-805C54A052C2}">
      <formula1>0</formula1>
      <formula2>1000000</formula2>
    </dataValidation>
    <dataValidation type="textLength" allowBlank="1" showInputMessage="1" showErrorMessage="1" sqref="C6:F7" xr:uid="{2F3789D4-4F06-409F-B449-8E3F138ED9A1}">
      <formula1>0</formula1>
      <formula2>250</formula2>
    </dataValidation>
    <dataValidation type="list" allowBlank="1" showInputMessage="1" showErrorMessage="1" sqref="B80:B84" xr:uid="{5B7A8F94-E5AC-496D-983E-32BEF402BA1C}">
      <formula1>LeuchtenListe</formula1>
    </dataValidation>
    <dataValidation type="decimal" operator="greaterThanOrEqual" allowBlank="1" showInputMessage="1" showErrorMessage="1" sqref="E80:E84" xr:uid="{E8D917A5-3D40-415C-B68F-1EA32B63CB3D}">
      <formula1>0</formula1>
    </dataValidation>
    <dataValidation type="whole" allowBlank="1" showInputMessage="1" showErrorMessage="1" sqref="D80:D84" xr:uid="{8CBC7E8C-B200-4A4A-8361-AD832BA5536E}">
      <formula1>0</formula1>
      <formula2>1000000</formula2>
    </dataValidation>
    <dataValidation type="list" allowBlank="1" showInputMessage="1" showErrorMessage="1" sqref="C32:F32" xr:uid="{191FDBD2-631C-480A-B6D8-B5E1EFCA7CA6}">
      <formula1>IF($I$31&lt;=5, Sonnenschutz_Regelung_Mit, Sonnenschutz_Regelung_Ohne)</formula1>
    </dataValidation>
  </dataValidations>
  <pageMargins left="0.7" right="0.7" top="0.75" bottom="0.75" header="0.3" footer="0.3"/>
  <legacyDrawing r:id="rId1"/>
  <extLst>
    <ext xmlns:x14="http://schemas.microsoft.com/office/spreadsheetml/2009/9/main" uri="{CCE6A557-97BC-4b89-ADB6-D9C93CAAB3DF}">
      <x14:dataValidations xmlns:xm="http://schemas.microsoft.com/office/excel/2006/main" count="5">
        <x14:dataValidation type="list" allowBlank="1" showInputMessage="1" showErrorMessage="1" xr:uid="{6B982CC0-142A-44DF-BB72-E0ED51CBDB2A}">
          <x14:formula1>
            <xm:f>Dropdowns!$A$209:$A$215</xm:f>
          </x14:formula1>
          <xm:sqref>C12:F12</xm:sqref>
        </x14:dataValidation>
        <x14:dataValidation type="list" allowBlank="1" showInputMessage="1" showErrorMessage="1" xr:uid="{5271CBCF-F56A-4250-944C-78A0103C9F26}">
          <x14:formula1>
            <xm:f>Dropdowns!$A$60:$A$62</xm:f>
          </x14:formula1>
          <xm:sqref>C27:F33 C23:F24</xm:sqref>
        </x14:dataValidation>
        <x14:dataValidation type="list" allowBlank="1" showInputMessage="1" showErrorMessage="1" xr:uid="{122DCFB1-4F24-4982-97FA-02AB399AB5EF}">
          <x14:formula1>
            <xm:f>Dropdowns!$A$92:$A$93</xm:f>
          </x14:formula1>
          <xm:sqref>C11:F11</xm:sqref>
        </x14:dataValidation>
        <x14:dataValidation type="list" allowBlank="1" showInputMessage="1" showErrorMessage="1" xr:uid="{71E2AF26-D06C-4AB1-9BD9-539C8C6E3309}">
          <x14:formula1>
            <xm:f>Dropdowns!$A$42:$A$47</xm:f>
          </x14:formula1>
          <xm:sqref>C31:F31</xm:sqref>
        </x14:dataValidation>
        <x14:dataValidation type="list" allowBlank="1" showInputMessage="1" showErrorMessage="1" xr:uid="{DD314A0E-9910-43F1-A4A9-5EFA39155797}">
          <x14:formula1>
            <xm:f>Dropdowns!$A$28:$A$38</xm:f>
          </x14:formula1>
          <xm:sqref>C28:F28</xm:sqref>
        </x14:dataValidation>
      </x14:dataValidations>
    </ext>
  </extLs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380A23-91E1-48A0-9ECE-BAF5EC15CB68}">
  <dimension ref="A1:X105"/>
  <sheetViews>
    <sheetView workbookViewId="0">
      <selection activeCell="C6" sqref="C6:F6"/>
    </sheetView>
  </sheetViews>
  <sheetFormatPr baseColWidth="10" defaultColWidth="0" defaultRowHeight="0" customHeight="1" zeroHeight="1"/>
  <cols>
    <col min="1" max="1" width="3.33203125" style="356" customWidth="1"/>
    <col min="2" max="2" width="30.77734375" style="90" customWidth="1"/>
    <col min="3" max="6" width="10.77734375" style="97" customWidth="1"/>
    <col min="7" max="7" width="10.77734375" style="97" hidden="1" customWidth="1"/>
    <col min="8" max="8" width="3.33203125" style="97" customWidth="1"/>
    <col min="9" max="10" width="5.6640625" style="81" hidden="1" customWidth="1"/>
    <col min="11" max="11" width="5.6640625" style="96" hidden="1" customWidth="1"/>
    <col min="12" max="16" width="10.77734375" style="96" hidden="1" customWidth="1"/>
    <col min="17" max="17" width="2.77734375" style="96" hidden="1" customWidth="1"/>
    <col min="18" max="24" width="5.6640625" style="96" hidden="1" customWidth="1"/>
    <col min="25" max="16384" width="11.5546875" style="97" hidden="1"/>
  </cols>
  <sheetData>
    <row r="1" spans="1:24" s="90" customFormat="1" ht="16.5" customHeight="1">
      <c r="A1" s="350"/>
      <c r="B1" s="86"/>
      <c r="C1" s="86"/>
      <c r="D1" s="86"/>
      <c r="E1" s="86"/>
      <c r="F1" s="86"/>
      <c r="G1" s="95"/>
      <c r="H1" s="86"/>
      <c r="I1" s="88" t="s">
        <v>5296</v>
      </c>
      <c r="J1" s="88" t="s">
        <v>5293</v>
      </c>
      <c r="K1" s="89" t="s">
        <v>159</v>
      </c>
      <c r="L1" s="403" t="s">
        <v>5294</v>
      </c>
      <c r="M1" s="89"/>
      <c r="N1" s="89"/>
      <c r="O1" s="89"/>
      <c r="P1" s="89"/>
      <c r="Q1" s="89"/>
      <c r="R1" s="89"/>
      <c r="S1" s="89"/>
      <c r="T1" s="89"/>
      <c r="U1" s="89"/>
      <c r="V1" s="89"/>
      <c r="W1" s="89"/>
      <c r="X1" s="89"/>
    </row>
    <row r="2" spans="1:24" s="90" customFormat="1" ht="24.95" customHeight="1">
      <c r="A2" s="350"/>
      <c r="B2" s="86"/>
      <c r="C2" s="86"/>
      <c r="D2" s="86"/>
      <c r="E2" s="86"/>
      <c r="F2" s="86"/>
      <c r="G2" s="95"/>
      <c r="H2" s="86"/>
      <c r="I2" s="88"/>
      <c r="J2" s="88"/>
      <c r="K2" s="89">
        <f>A!$J$2</f>
        <v>1</v>
      </c>
      <c r="L2" s="403"/>
      <c r="M2" s="89"/>
      <c r="N2" s="89"/>
      <c r="O2" s="89"/>
      <c r="P2" s="89"/>
      <c r="Q2" s="89"/>
      <c r="R2" s="89"/>
      <c r="S2" s="89"/>
      <c r="T2" s="89"/>
      <c r="U2" s="89"/>
      <c r="V2" s="89"/>
      <c r="W2" s="89"/>
      <c r="X2" s="89"/>
    </row>
    <row r="3" spans="1:24" s="90" customFormat="1" ht="24.95" customHeight="1" thickBot="1">
      <c r="A3" s="350"/>
      <c r="B3" s="374" t="str" cm="1">
        <f t="array" ref="B3">INDEX(Textes!$B:$D, K3, $K$2)&amp;": "&amp;C6</f>
        <v xml:space="preserve">Raumdatenblatt: </v>
      </c>
      <c r="C3" s="358"/>
      <c r="D3" s="358"/>
      <c r="E3" s="358"/>
      <c r="F3" s="358"/>
      <c r="G3" s="95"/>
      <c r="H3" s="86"/>
      <c r="I3" s="82"/>
      <c r="J3" s="82"/>
      <c r="K3" s="91">
        <v>70</v>
      </c>
      <c r="L3" s="404"/>
      <c r="M3" s="92"/>
      <c r="N3" s="92"/>
      <c r="O3" s="92"/>
      <c r="P3" s="92"/>
      <c r="Q3" s="92"/>
      <c r="R3" s="92"/>
      <c r="S3" s="92"/>
      <c r="T3" s="92"/>
      <c r="U3" s="92"/>
      <c r="V3" s="92"/>
      <c r="W3" s="92"/>
      <c r="X3" s="92"/>
    </row>
    <row r="4" spans="1:24" s="90" customFormat="1" ht="24.95" customHeight="1">
      <c r="A4" s="350"/>
      <c r="B4" s="522" t="str" cm="1">
        <f t="array" ref="B4">IF(J9, INDEX(Textes!$B:$D, K4, $K$2), "")</f>
        <v/>
      </c>
      <c r="C4" s="522"/>
      <c r="D4" s="522"/>
      <c r="E4" s="522"/>
      <c r="F4" s="522"/>
      <c r="G4" s="95"/>
      <c r="H4" s="86"/>
      <c r="I4" s="93"/>
      <c r="J4" s="93"/>
      <c r="K4" s="91">
        <v>132</v>
      </c>
      <c r="L4" s="404"/>
      <c r="M4" s="92"/>
      <c r="N4" s="92"/>
      <c r="O4" s="92"/>
      <c r="P4" s="96"/>
      <c r="Q4" s="91"/>
      <c r="R4" s="91"/>
      <c r="S4" s="91"/>
      <c r="T4" s="91"/>
      <c r="U4" s="91"/>
      <c r="V4" s="91"/>
      <c r="W4" s="91"/>
      <c r="X4" s="91"/>
    </row>
    <row r="5" spans="1:24" s="90" customFormat="1" ht="21.2" customHeight="1">
      <c r="A5" s="350"/>
      <c r="B5" s="94" t="str" cm="1">
        <f t="array" ref="B5">INDEX(Textes!$B:$D, K5, $K$2)</f>
        <v>Raum oder Raumgruppe</v>
      </c>
      <c r="C5" s="86"/>
      <c r="D5" s="86"/>
      <c r="E5" s="86"/>
      <c r="F5" s="86"/>
      <c r="G5" s="95"/>
      <c r="H5" s="86"/>
      <c r="I5" s="82"/>
      <c r="J5" s="82"/>
      <c r="K5" s="91">
        <v>71</v>
      </c>
      <c r="L5" s="405"/>
      <c r="M5" s="91"/>
      <c r="N5" s="91"/>
      <c r="O5" s="91"/>
      <c r="P5" s="96"/>
      <c r="Q5" s="91"/>
      <c r="R5" s="91"/>
      <c r="S5" s="91"/>
      <c r="T5" s="91"/>
      <c r="U5" s="91"/>
      <c r="V5" s="91"/>
      <c r="W5" s="91"/>
      <c r="X5" s="91"/>
    </row>
    <row r="6" spans="1:24" ht="15" customHeight="1">
      <c r="A6" s="351"/>
      <c r="B6" s="80" t="str" cm="1">
        <f t="array" ref="B6">INDEX(Textes!$B:$D, K6, $K$2)</f>
        <v>Name</v>
      </c>
      <c r="C6" s="523"/>
      <c r="D6" s="523"/>
      <c r="E6" s="523"/>
      <c r="F6" s="524"/>
      <c r="G6" s="95"/>
      <c r="H6" s="95"/>
      <c r="K6" s="96">
        <v>72</v>
      </c>
      <c r="L6" s="406"/>
      <c r="Q6" s="91"/>
      <c r="R6" s="91"/>
      <c r="S6" s="91"/>
      <c r="T6" s="91"/>
      <c r="U6" s="91"/>
      <c r="V6" s="91"/>
      <c r="W6" s="91"/>
      <c r="X6" s="91"/>
    </row>
    <row r="7" spans="1:24" ht="15" customHeight="1">
      <c r="A7" s="351"/>
      <c r="B7" s="80" t="str" cm="1">
        <f t="array" ref="B7">INDEX(Textes!$B:$D, K7, $K$2)</f>
        <v>Beschreibung</v>
      </c>
      <c r="C7" s="525"/>
      <c r="D7" s="525"/>
      <c r="E7" s="525"/>
      <c r="F7" s="526"/>
      <c r="G7" s="95"/>
      <c r="H7" s="95"/>
      <c r="K7" s="96">
        <v>73</v>
      </c>
      <c r="L7" s="407"/>
      <c r="M7" s="99"/>
      <c r="N7" s="99"/>
      <c r="O7" s="99"/>
      <c r="Q7" s="91"/>
      <c r="R7" s="91"/>
      <c r="S7" s="91"/>
      <c r="T7" s="91"/>
      <c r="U7" s="91"/>
      <c r="V7" s="91"/>
      <c r="W7" s="91"/>
      <c r="X7" s="91"/>
    </row>
    <row r="8" spans="1:24" ht="15" customHeight="1">
      <c r="A8" s="351"/>
      <c r="B8" s="80" t="str" cm="1">
        <f t="array" ref="B8">INDEX(Textes!$B:$D, K8, $K$2)</f>
        <v>Nettofläche m2</v>
      </c>
      <c r="C8" s="527"/>
      <c r="D8" s="527"/>
      <c r="E8" s="527"/>
      <c r="F8" s="528"/>
      <c r="G8" s="95"/>
      <c r="H8" s="95"/>
      <c r="K8" s="96">
        <v>74</v>
      </c>
      <c r="L8" s="407"/>
      <c r="M8" s="99"/>
      <c r="N8" s="99"/>
      <c r="O8" s="99"/>
      <c r="Q8" s="91"/>
      <c r="R8" s="91"/>
      <c r="S8" s="91"/>
      <c r="T8" s="91"/>
      <c r="U8" s="91"/>
      <c r="V8" s="91"/>
      <c r="W8" s="91"/>
      <c r="X8" s="91"/>
    </row>
    <row r="9" spans="1:24" ht="15" customHeight="1">
      <c r="A9" s="351"/>
      <c r="B9" s="80" t="str" cm="1">
        <f t="array" ref="B9">INDEX(Textes!$B:$D, K9, $K$2)</f>
        <v>Raumnutzung</v>
      </c>
      <c r="C9" s="518"/>
      <c r="D9" s="518"/>
      <c r="E9" s="518"/>
      <c r="F9" s="519"/>
      <c r="G9" s="95"/>
      <c r="H9" s="95"/>
      <c r="I9" s="370">
        <f>IF(ISBLANK(C9), 1, MATCH(C9, Dropdowns!A97:$A$150, 0))</f>
        <v>1</v>
      </c>
      <c r="J9" s="376" t="b">
        <f>(C9=Dropdowns!A150)</f>
        <v>0</v>
      </c>
      <c r="K9" s="96">
        <v>75</v>
      </c>
      <c r="L9" s="408" t="s">
        <v>5291</v>
      </c>
      <c r="M9" s="99"/>
      <c r="N9" s="99"/>
      <c r="O9" s="99"/>
      <c r="Q9" s="91"/>
      <c r="R9" s="91"/>
      <c r="S9" s="91"/>
      <c r="T9" s="91"/>
      <c r="U9" s="91"/>
      <c r="V9" s="91"/>
      <c r="W9" s="91"/>
      <c r="X9" s="91"/>
    </row>
    <row r="10" spans="1:24" ht="30" customHeight="1">
      <c r="A10" s="351"/>
      <c r="B10" s="347" t="str" cm="1">
        <f t="array" ref="B10">INDEX(Textes!$B:$D, K10, $K$2)</f>
        <v>Begründung der Spezialnutzung</v>
      </c>
      <c r="C10" s="529"/>
      <c r="D10" s="529"/>
      <c r="E10" s="529"/>
      <c r="F10" s="530"/>
      <c r="G10" s="95"/>
      <c r="H10" s="95"/>
      <c r="I10" s="82"/>
      <c r="J10" s="376"/>
      <c r="K10" s="91">
        <v>105</v>
      </c>
      <c r="L10" s="407"/>
      <c r="M10" s="99"/>
      <c r="N10" s="99"/>
      <c r="O10" s="99"/>
      <c r="Q10" s="91"/>
      <c r="R10" s="91"/>
      <c r="S10" s="91"/>
      <c r="T10" s="91"/>
      <c r="U10" s="91"/>
      <c r="V10" s="91"/>
      <c r="W10" s="91"/>
      <c r="X10" s="91"/>
    </row>
    <row r="11" spans="1:24" ht="15" customHeight="1">
      <c r="A11" s="351"/>
      <c r="B11" s="80" t="str" cm="1">
        <f t="array" ref="B11">INDEX(Textes!$B:$D, K11, $K$2)</f>
        <v>Sehbedingung</v>
      </c>
      <c r="C11" s="518"/>
      <c r="D11" s="518"/>
      <c r="E11" s="518"/>
      <c r="F11" s="519"/>
      <c r="G11" s="95"/>
      <c r="H11" s="95"/>
      <c r="I11" s="370" t="str">
        <f>IF(ISBLANK(C11), "-", MATCH(C11, Dropdowns!$A$92:$A$93, 0))</f>
        <v>-</v>
      </c>
      <c r="J11" s="376" t="b">
        <f>(I11=2)</f>
        <v>0</v>
      </c>
      <c r="K11" s="96">
        <v>76</v>
      </c>
      <c r="L11" s="408" t="s">
        <v>5292</v>
      </c>
      <c r="M11" s="99"/>
      <c r="N11" s="99"/>
      <c r="O11" s="99"/>
      <c r="Q11" s="91"/>
      <c r="R11" s="91"/>
      <c r="S11" s="91"/>
      <c r="T11" s="91"/>
      <c r="U11" s="91"/>
      <c r="V11" s="91"/>
      <c r="W11" s="91"/>
      <c r="X11" s="91"/>
    </row>
    <row r="12" spans="1:24" s="346" customFormat="1" ht="30" customHeight="1">
      <c r="A12" s="352"/>
      <c r="B12" s="347" t="str" cm="1">
        <f t="array" ref="B12">INDEX(Textes!$B:$D, K12, $K$2)</f>
        <v>Begründung für die besonderen Anforderungen</v>
      </c>
      <c r="C12" s="531"/>
      <c r="D12" s="531"/>
      <c r="E12" s="531"/>
      <c r="F12" s="532"/>
      <c r="G12" s="95"/>
      <c r="H12" s="343"/>
      <c r="I12" s="81"/>
      <c r="J12" s="81"/>
      <c r="K12" s="344">
        <v>117</v>
      </c>
      <c r="L12" s="409"/>
      <c r="M12" s="345"/>
      <c r="N12" s="345"/>
      <c r="O12" s="345"/>
      <c r="P12" s="96"/>
      <c r="Q12" s="91"/>
      <c r="R12" s="91"/>
      <c r="S12" s="91"/>
      <c r="T12" s="91"/>
      <c r="U12" s="91"/>
      <c r="V12" s="91"/>
      <c r="W12" s="91"/>
      <c r="X12" s="91"/>
    </row>
    <row r="13" spans="1:24" ht="16.5">
      <c r="A13" s="351"/>
      <c r="B13" s="86"/>
      <c r="C13" s="100"/>
      <c r="D13" s="95"/>
      <c r="E13" s="95"/>
      <c r="F13" s="95"/>
      <c r="G13" s="95"/>
      <c r="H13" s="95"/>
      <c r="L13" s="406"/>
      <c r="Q13" s="91"/>
      <c r="R13" s="91"/>
      <c r="S13" s="91"/>
      <c r="T13" s="91"/>
      <c r="U13" s="91"/>
      <c r="V13" s="91"/>
      <c r="W13" s="91"/>
      <c r="X13" s="91"/>
    </row>
    <row r="14" spans="1:24" s="90" customFormat="1" ht="21.2" customHeight="1">
      <c r="A14" s="353"/>
      <c r="B14" s="94" t="str" cm="1">
        <f t="array" ref="B14">INDEX(Textes!$B:$D, K14, $K$2)</f>
        <v>Nutzung</v>
      </c>
      <c r="C14" s="86"/>
      <c r="D14" s="86"/>
      <c r="E14" s="86"/>
      <c r="F14" s="86"/>
      <c r="G14" s="95"/>
      <c r="H14" s="86"/>
      <c r="I14" s="82"/>
      <c r="J14" s="82"/>
      <c r="K14" s="91">
        <v>77</v>
      </c>
      <c r="L14" s="405"/>
      <c r="M14" s="91"/>
      <c r="N14" s="91"/>
      <c r="O14" s="91"/>
      <c r="P14" s="96"/>
      <c r="Q14" s="91"/>
      <c r="R14" s="91"/>
      <c r="S14" s="91"/>
      <c r="T14" s="91"/>
      <c r="U14" s="91"/>
      <c r="V14" s="91"/>
      <c r="W14" s="91"/>
      <c r="X14" s="91"/>
    </row>
    <row r="15" spans="1:24" ht="15" customHeight="1">
      <c r="A15" s="351"/>
      <c r="B15" s="80" t="str" cm="1">
        <f t="array" ref="B15">INDEX(Textes!$B:$D, K15, $K$2)</f>
        <v>Raumlänge (m)</v>
      </c>
      <c r="C15" s="535"/>
      <c r="D15" s="535"/>
      <c r="E15" s="535"/>
      <c r="F15" s="536"/>
      <c r="G15" s="95"/>
      <c r="H15" s="95"/>
      <c r="K15" s="96">
        <v>108</v>
      </c>
      <c r="L15" s="407"/>
      <c r="M15" s="99"/>
      <c r="N15" s="99"/>
      <c r="O15" s="99"/>
      <c r="Q15" s="91"/>
      <c r="R15" s="91"/>
      <c r="S15" s="91"/>
      <c r="T15" s="91"/>
      <c r="U15" s="91"/>
      <c r="V15" s="91"/>
      <c r="W15" s="91"/>
      <c r="X15" s="91"/>
    </row>
    <row r="16" spans="1:24" ht="15" customHeight="1">
      <c r="A16" s="351"/>
      <c r="B16" s="80" t="str" cm="1">
        <f t="array" ref="B16">INDEX(Textes!$B:$D, K16, $K$2)</f>
        <v>Raumtiefe (m)</v>
      </c>
      <c r="C16" s="533">
        <f>IFERROR(C8/C15, 0)</f>
        <v>0</v>
      </c>
      <c r="D16" s="533"/>
      <c r="E16" s="533"/>
      <c r="F16" s="534"/>
      <c r="G16" s="95"/>
      <c r="H16" s="95"/>
      <c r="K16" s="96">
        <v>109</v>
      </c>
      <c r="L16" s="407"/>
      <c r="M16" s="99"/>
      <c r="N16" s="99"/>
      <c r="O16" s="99"/>
      <c r="Q16" s="91"/>
      <c r="R16" s="91"/>
      <c r="S16" s="91"/>
      <c r="T16" s="91"/>
      <c r="U16" s="91"/>
      <c r="V16" s="91"/>
      <c r="W16" s="91"/>
      <c r="X16" s="91"/>
    </row>
    <row r="17" spans="1:24" ht="15" customHeight="1">
      <c r="A17" s="351"/>
      <c r="B17" s="80" t="str" cm="1">
        <f t="array" ref="B17">INDEX(Textes!$B:$D, K17, $K$2)</f>
        <v>Raumhöhe (m)</v>
      </c>
      <c r="C17" s="535"/>
      <c r="D17" s="535"/>
      <c r="E17" s="535"/>
      <c r="F17" s="536"/>
      <c r="G17" s="95"/>
      <c r="H17" s="95"/>
      <c r="K17" s="96">
        <v>110</v>
      </c>
      <c r="L17" s="407"/>
      <c r="M17" s="99"/>
      <c r="N17" s="99"/>
      <c r="O17" s="99"/>
      <c r="Q17" s="91"/>
      <c r="R17" s="91"/>
      <c r="S17" s="91"/>
      <c r="T17" s="91"/>
      <c r="U17" s="91"/>
      <c r="V17" s="91"/>
      <c r="W17" s="91"/>
      <c r="X17" s="91"/>
    </row>
    <row r="18" spans="1:24" ht="15" customHeight="1">
      <c r="A18" s="351"/>
      <c r="B18" s="80" t="str" cm="1">
        <f t="array" ref="B18">INDEX(Textes!$B:$D, K18, $K$2)</f>
        <v>Bewertungsebene (m)</v>
      </c>
      <c r="C18" s="537"/>
      <c r="D18" s="537"/>
      <c r="E18" s="537"/>
      <c r="F18" s="538"/>
      <c r="G18" s="95"/>
      <c r="H18" s="95"/>
      <c r="K18" s="96">
        <v>111</v>
      </c>
      <c r="L18" s="407"/>
      <c r="M18" s="99"/>
      <c r="N18" s="99"/>
      <c r="O18" s="99"/>
      <c r="Q18" s="91"/>
      <c r="R18" s="91"/>
      <c r="S18" s="91"/>
      <c r="T18" s="91"/>
      <c r="U18" s="91"/>
      <c r="V18" s="91"/>
      <c r="W18" s="91"/>
      <c r="X18" s="91"/>
    </row>
    <row r="19" spans="1:24" ht="15" customHeight="1">
      <c r="A19" s="351"/>
      <c r="B19" s="80" t="str" cm="1">
        <f t="array" ref="B19">INDEX(Textes!$B:$D, K19, $K$2)</f>
        <v>Betriebsstunden am Tag (h/d)</v>
      </c>
      <c r="C19" s="523"/>
      <c r="D19" s="523"/>
      <c r="E19" s="523"/>
      <c r="F19" s="524"/>
      <c r="G19" s="95"/>
      <c r="H19" s="95"/>
      <c r="K19" s="96">
        <v>112</v>
      </c>
      <c r="L19" s="407"/>
      <c r="M19" s="99"/>
      <c r="N19" s="99"/>
      <c r="O19" s="99"/>
      <c r="Q19" s="91"/>
      <c r="R19" s="91"/>
      <c r="S19" s="91"/>
      <c r="T19" s="91"/>
      <c r="U19" s="91"/>
      <c r="V19" s="91"/>
      <c r="W19" s="91"/>
      <c r="X19" s="91"/>
    </row>
    <row r="20" spans="1:24" ht="15" customHeight="1">
      <c r="A20" s="351"/>
      <c r="B20" s="80" t="str" cm="1">
        <f t="array" ref="B20">INDEX(Textes!$B:$D, K20, $K$2)</f>
        <v>Betriebsstunden nachts (h/d)</v>
      </c>
      <c r="C20" s="523"/>
      <c r="D20" s="523"/>
      <c r="E20" s="523"/>
      <c r="F20" s="524"/>
      <c r="G20" s="95"/>
      <c r="H20" s="95"/>
      <c r="K20" s="96">
        <v>113</v>
      </c>
      <c r="L20" s="407"/>
      <c r="M20" s="99"/>
      <c r="N20" s="99"/>
      <c r="O20" s="99"/>
      <c r="Q20" s="91"/>
      <c r="R20" s="91"/>
      <c r="S20" s="91"/>
      <c r="T20" s="91"/>
      <c r="U20" s="91"/>
      <c r="V20" s="91"/>
      <c r="W20" s="91"/>
      <c r="X20" s="91"/>
    </row>
    <row r="21" spans="1:24" ht="15" customHeight="1">
      <c r="A21" s="351"/>
      <c r="B21" s="80" t="str" cm="1">
        <f t="array" ref="B21">INDEX(Textes!$B:$D, K21, $K$2)</f>
        <v>Tage pro Jahr (d/a)</v>
      </c>
      <c r="C21" s="523"/>
      <c r="D21" s="523"/>
      <c r="E21" s="523"/>
      <c r="F21" s="524"/>
      <c r="G21" s="95"/>
      <c r="H21" s="95"/>
      <c r="K21" s="96">
        <v>114</v>
      </c>
      <c r="L21" s="407"/>
      <c r="M21" s="99"/>
      <c r="N21" s="99"/>
      <c r="O21" s="99"/>
      <c r="Q21" s="91"/>
      <c r="R21" s="91"/>
      <c r="S21" s="91"/>
      <c r="T21" s="91"/>
      <c r="U21" s="91"/>
      <c r="V21" s="91"/>
      <c r="W21" s="91"/>
      <c r="X21" s="91"/>
    </row>
    <row r="22" spans="1:24" ht="15" customHeight="1">
      <c r="A22" s="351"/>
      <c r="B22" s="80" t="str" cm="1">
        <f t="array" ref="B22">INDEX(Textes!$B:$D, K22, $K$2)</f>
        <v>Beleuchtungsstärke (lx)</v>
      </c>
      <c r="C22" s="523"/>
      <c r="D22" s="523"/>
      <c r="E22" s="523"/>
      <c r="F22" s="524"/>
      <c r="G22" s="95"/>
      <c r="H22" s="95"/>
      <c r="K22" s="96">
        <v>116</v>
      </c>
      <c r="L22" s="407"/>
      <c r="M22" s="99"/>
      <c r="N22" s="99"/>
      <c r="O22" s="99"/>
      <c r="Q22" s="91"/>
      <c r="R22" s="91"/>
      <c r="S22" s="91"/>
      <c r="T22" s="91"/>
      <c r="U22" s="91"/>
      <c r="V22" s="91"/>
      <c r="W22" s="91"/>
      <c r="X22" s="91"/>
    </row>
    <row r="23" spans="1:24" ht="15" customHeight="1">
      <c r="A23" s="351"/>
      <c r="B23" s="80" t="str" cm="1">
        <f t="array" ref="B23">INDEX(Textes!$B:$D, K23, $K$2)</f>
        <v>Art der Nutzung</v>
      </c>
      <c r="C23" s="518"/>
      <c r="D23" s="518"/>
      <c r="E23" s="518"/>
      <c r="F23" s="519"/>
      <c r="G23" s="95"/>
      <c r="H23" s="95"/>
      <c r="I23" s="370">
        <f>IFERROR(MATCH(C23, Dropdowns!$A$60:$A$62, 0), 1)</f>
        <v>1</v>
      </c>
      <c r="K23" s="96">
        <v>115</v>
      </c>
      <c r="L23" s="407"/>
      <c r="M23" s="99"/>
      <c r="N23" s="99"/>
      <c r="O23" s="99"/>
      <c r="Q23" s="91"/>
      <c r="R23" s="91"/>
      <c r="S23" s="91"/>
      <c r="T23" s="91"/>
      <c r="U23" s="91"/>
      <c r="V23" s="91"/>
      <c r="W23" s="91"/>
      <c r="X23" s="91"/>
    </row>
    <row r="24" spans="1:24" ht="15" customHeight="1">
      <c r="A24" s="351"/>
      <c r="B24" s="367" t="str" cm="1">
        <f t="array" ref="B24">INDEX(Textes!$B:$D, K24, $K$2)</f>
        <v>Regelung Präsenz</v>
      </c>
      <c r="C24" s="518"/>
      <c r="D24" s="518"/>
      <c r="E24" s="518"/>
      <c r="F24" s="519"/>
      <c r="G24" s="95"/>
      <c r="I24" s="370">
        <f>IFERROR(MATCH(C24, IF($B$36=2017, Dropdowns!$A$67:$A$76, Dropdowns!$A$79:$A$87), 0), 1)</f>
        <v>1</v>
      </c>
      <c r="K24" s="96">
        <v>78</v>
      </c>
      <c r="L24" s="406"/>
      <c r="Q24" s="91"/>
      <c r="R24" s="91"/>
      <c r="S24" s="91"/>
      <c r="T24" s="91"/>
      <c r="U24" s="91"/>
      <c r="V24" s="91"/>
      <c r="W24" s="91"/>
      <c r="X24" s="91"/>
    </row>
    <row r="25" spans="1:24" ht="16.5">
      <c r="A25" s="351"/>
      <c r="B25" s="86"/>
      <c r="C25" s="100"/>
      <c r="D25" s="95"/>
      <c r="E25" s="95"/>
      <c r="F25" s="95"/>
      <c r="G25" s="95"/>
      <c r="H25" s="95"/>
      <c r="L25" s="406"/>
      <c r="Q25" s="91"/>
      <c r="R25" s="91"/>
      <c r="S25" s="91"/>
      <c r="T25" s="91"/>
      <c r="U25" s="91"/>
      <c r="V25" s="91"/>
      <c r="W25" s="91"/>
      <c r="X25" s="91"/>
    </row>
    <row r="26" spans="1:24" s="90" customFormat="1" ht="21.2" customHeight="1">
      <c r="A26" s="350"/>
      <c r="B26" s="94" t="str" cm="1">
        <f t="array" ref="B26">INDEX(Textes!$B:$D, K26, $K$2)</f>
        <v>Tageslicht</v>
      </c>
      <c r="C26" s="86"/>
      <c r="D26" s="86"/>
      <c r="E26" s="86"/>
      <c r="F26" s="86"/>
      <c r="G26" s="95"/>
      <c r="H26" s="86"/>
      <c r="I26" s="82"/>
      <c r="J26" s="81"/>
      <c r="K26" s="91">
        <v>79</v>
      </c>
      <c r="L26" s="410"/>
      <c r="M26" s="106"/>
      <c r="N26" s="106"/>
      <c r="O26" s="106"/>
      <c r="P26" s="96"/>
      <c r="Q26" s="91"/>
      <c r="R26" s="91"/>
      <c r="S26" s="91"/>
      <c r="T26" s="91"/>
      <c r="U26" s="91"/>
      <c r="V26" s="91"/>
      <c r="W26" s="91"/>
      <c r="X26" s="91"/>
    </row>
    <row r="27" spans="1:24" ht="15" customHeight="1">
      <c r="A27" s="351"/>
      <c r="B27" s="80" t="str" cm="1">
        <f t="array" ref="B27">INDEX(Textes!$B:$D, K27, $K$2)</f>
        <v>Tageslichtnutzung</v>
      </c>
      <c r="C27" s="518"/>
      <c r="D27" s="518"/>
      <c r="E27" s="518"/>
      <c r="F27" s="519"/>
      <c r="G27" s="95"/>
      <c r="H27" s="95"/>
      <c r="J27" s="376" t="b">
        <f>(C27=Dropdowns!$A$196)</f>
        <v>0</v>
      </c>
      <c r="K27" s="96">
        <v>107</v>
      </c>
      <c r="L27" s="408" t="s">
        <v>5295</v>
      </c>
      <c r="Q27" s="91"/>
      <c r="R27" s="91"/>
      <c r="S27" s="91"/>
      <c r="T27" s="91"/>
      <c r="U27" s="91"/>
      <c r="V27" s="91"/>
      <c r="W27" s="91"/>
      <c r="X27" s="91"/>
    </row>
    <row r="28" spans="1:24" ht="15" customHeight="1">
      <c r="A28" s="351"/>
      <c r="B28" s="80" t="str" cm="1">
        <f t="array" ref="B28">INDEX(Textes!$B:$D, K28, $K$2)</f>
        <v>Glasanteil</v>
      </c>
      <c r="C28" s="520"/>
      <c r="D28" s="520"/>
      <c r="E28" s="520"/>
      <c r="F28" s="521"/>
      <c r="G28" s="95"/>
      <c r="H28" s="95"/>
      <c r="J28" s="377"/>
      <c r="K28" s="96">
        <v>80</v>
      </c>
      <c r="L28" s="406"/>
      <c r="Q28" s="91"/>
      <c r="R28" s="91"/>
      <c r="S28" s="91"/>
      <c r="T28" s="91"/>
      <c r="U28" s="91"/>
      <c r="V28" s="91"/>
      <c r="W28" s="91"/>
      <c r="X28" s="91"/>
    </row>
    <row r="29" spans="1:24" ht="15" customHeight="1">
      <c r="A29" s="351"/>
      <c r="B29" s="80" t="str" cm="1">
        <f t="array" ref="B29">INDEX(Textes!$B:$D, K29, $K$2)</f>
        <v>Raumhelligkeit</v>
      </c>
      <c r="C29" s="518"/>
      <c r="D29" s="518"/>
      <c r="E29" s="518"/>
      <c r="F29" s="519"/>
      <c r="G29" s="95"/>
      <c r="H29" s="95"/>
      <c r="I29" s="370">
        <f>IFERROR(MATCH(C29, Dropdowns!$A$16:$A$18, 0), 1)</f>
        <v>1</v>
      </c>
      <c r="K29" s="91">
        <v>81</v>
      </c>
      <c r="L29" s="411"/>
      <c r="M29" s="107"/>
      <c r="N29" s="107"/>
      <c r="O29" s="107"/>
      <c r="Q29" s="91"/>
      <c r="R29" s="91"/>
      <c r="S29" s="91"/>
      <c r="T29" s="91"/>
      <c r="U29" s="91"/>
      <c r="V29" s="91"/>
      <c r="W29" s="91"/>
      <c r="X29" s="91"/>
    </row>
    <row r="30" spans="1:24" ht="15" customHeight="1">
      <c r="A30" s="351"/>
      <c r="B30" s="80" t="str" cm="1">
        <f t="array" ref="B30">INDEX(Textes!$B:$D, K30, $K$2)</f>
        <v>Verschattung Umgebung</v>
      </c>
      <c r="C30" s="518"/>
      <c r="D30" s="518"/>
      <c r="E30" s="518"/>
      <c r="F30" s="519"/>
      <c r="G30" s="95"/>
      <c r="H30" s="95"/>
      <c r="I30" s="370">
        <f>IFERROR(MATCH(C30, Dropdowns!$A$22:$A$24, 0), 1)</f>
        <v>1</v>
      </c>
      <c r="K30" s="96">
        <v>82</v>
      </c>
      <c r="L30" s="411"/>
      <c r="M30" s="107"/>
      <c r="N30" s="107"/>
      <c r="O30" s="107"/>
      <c r="Q30" s="91"/>
      <c r="R30" s="91"/>
      <c r="S30" s="91"/>
      <c r="T30" s="91"/>
      <c r="U30" s="91"/>
      <c r="V30" s="91"/>
      <c r="W30" s="91"/>
      <c r="X30" s="91"/>
    </row>
    <row r="31" spans="1:24" ht="15" customHeight="1">
      <c r="A31" s="351"/>
      <c r="B31" s="80" t="str" cm="1">
        <f t="array" ref="B31">INDEX(Textes!$B:$D, K31, $K$2)</f>
        <v>Sonnenschutz Art</v>
      </c>
      <c r="C31" s="518"/>
      <c r="D31" s="518"/>
      <c r="E31" s="518"/>
      <c r="F31" s="519"/>
      <c r="G31" s="95"/>
      <c r="H31" s="95"/>
      <c r="I31" s="370">
        <f>IFERROR(MATCH(C31, Dropdowns!$A$42:$A$47, 0), 1)</f>
        <v>1</v>
      </c>
      <c r="K31" s="91">
        <v>83</v>
      </c>
      <c r="L31" s="406"/>
      <c r="Q31" s="91"/>
      <c r="R31" s="91"/>
      <c r="S31" s="91"/>
      <c r="T31" s="91"/>
      <c r="U31" s="91"/>
      <c r="V31" s="91"/>
      <c r="W31" s="91"/>
      <c r="X31" s="91"/>
    </row>
    <row r="32" spans="1:24" ht="15" customHeight="1">
      <c r="A32" s="351"/>
      <c r="B32" s="80" t="str" cm="1">
        <f t="array" ref="B32">INDEX(Textes!$B:$D, K32, $K$2)</f>
        <v>Sonnenschutz Regelung</v>
      </c>
      <c r="C32" s="518"/>
      <c r="D32" s="518"/>
      <c r="E32" s="518"/>
      <c r="F32" s="519"/>
      <c r="G32" s="95"/>
      <c r="H32" s="95"/>
      <c r="I32" s="370">
        <f>IFERROR(MATCH(C32, Dropdowns!$A$51:$A$56, 0), 1)</f>
        <v>1</v>
      </c>
      <c r="K32" s="96">
        <v>84</v>
      </c>
      <c r="L32" s="406"/>
      <c r="Q32" s="91"/>
      <c r="R32" s="91"/>
      <c r="S32" s="91"/>
      <c r="T32" s="91"/>
      <c r="U32" s="91"/>
      <c r="V32" s="91"/>
      <c r="W32" s="91"/>
      <c r="X32" s="91"/>
    </row>
    <row r="33" spans="1:24" ht="15" customHeight="1">
      <c r="A33" s="351"/>
      <c r="B33" s="80" t="str" cm="1">
        <f t="array" ref="B33">INDEX(Textes!$B:$D, K33, $K$2)</f>
        <v>Regelung Tageslicht</v>
      </c>
      <c r="C33" s="518"/>
      <c r="D33" s="518"/>
      <c r="E33" s="518"/>
      <c r="F33" s="519"/>
      <c r="G33" s="95"/>
      <c r="H33" s="95"/>
      <c r="I33" s="370">
        <f>IFERROR(MATCH(C33, Dropdowns!$A$8:$A$12, 0), 1)</f>
        <v>1</v>
      </c>
      <c r="K33" s="91">
        <v>85</v>
      </c>
      <c r="L33" s="406"/>
      <c r="Q33" s="91"/>
      <c r="R33" s="91"/>
      <c r="S33" s="91"/>
      <c r="T33" s="91"/>
      <c r="U33" s="91"/>
      <c r="V33" s="91"/>
      <c r="W33" s="91"/>
      <c r="X33" s="91"/>
    </row>
    <row r="34" spans="1:24" ht="16.5">
      <c r="A34" s="351"/>
      <c r="B34" s="86"/>
      <c r="C34" s="95"/>
      <c r="D34" s="95"/>
      <c r="E34" s="95"/>
      <c r="F34" s="95"/>
      <c r="G34" s="95"/>
      <c r="H34" s="95"/>
      <c r="L34" s="406"/>
      <c r="M34" s="108"/>
      <c r="N34" s="108"/>
      <c r="O34" s="108"/>
      <c r="Q34" s="91"/>
      <c r="R34" s="91"/>
      <c r="S34" s="91"/>
      <c r="T34" s="91"/>
      <c r="U34" s="91"/>
      <c r="V34" s="91"/>
      <c r="W34" s="91"/>
      <c r="X34" s="91"/>
    </row>
    <row r="35" spans="1:24" s="90" customFormat="1" ht="21.2" hidden="1" customHeight="1">
      <c r="A35" s="354"/>
      <c r="B35" s="102"/>
      <c r="C35" s="103"/>
      <c r="D35" s="103"/>
      <c r="E35" s="103"/>
      <c r="F35" s="103"/>
      <c r="G35" s="103"/>
      <c r="H35" s="101"/>
      <c r="I35" s="416"/>
      <c r="J35" s="414"/>
      <c r="K35" s="108"/>
      <c r="L35" s="406"/>
      <c r="M35" s="108"/>
      <c r="N35" s="108"/>
      <c r="O35" s="108"/>
      <c r="P35" s="96"/>
      <c r="Q35" s="91"/>
      <c r="R35" s="91"/>
      <c r="S35" s="91"/>
      <c r="T35" s="91"/>
      <c r="U35" s="91"/>
      <c r="V35" s="91"/>
      <c r="W35" s="91"/>
      <c r="X35" s="91"/>
    </row>
    <row r="36" spans="1:24" s="90" customFormat="1" ht="21.2" hidden="1" customHeight="1">
      <c r="A36" s="354"/>
      <c r="B36" s="174">
        <f>A!$H$5</f>
        <v>2023</v>
      </c>
      <c r="C36" s="103" t="s">
        <v>130</v>
      </c>
      <c r="D36" s="103" t="s">
        <v>131</v>
      </c>
      <c r="E36" s="103" t="s">
        <v>132</v>
      </c>
      <c r="F36" s="103" t="s">
        <v>5297</v>
      </c>
      <c r="G36" s="103" t="s">
        <v>5312</v>
      </c>
      <c r="H36" s="101"/>
      <c r="I36" s="413"/>
      <c r="J36" s="429" t="b">
        <f>A!N10</f>
        <v>0</v>
      </c>
      <c r="K36" s="108"/>
      <c r="L36" s="408" t="s">
        <v>5311</v>
      </c>
      <c r="M36" s="104"/>
      <c r="N36" s="104"/>
      <c r="O36" s="104"/>
      <c r="P36" s="96"/>
      <c r="Q36" s="91"/>
      <c r="R36" s="91"/>
      <c r="S36" s="91"/>
      <c r="T36" s="91"/>
      <c r="U36" s="91"/>
      <c r="V36" s="91"/>
      <c r="W36" s="91"/>
      <c r="X36" s="91"/>
    </row>
    <row r="37" spans="1:24" ht="15" hidden="1" customHeight="1">
      <c r="A37" s="354"/>
      <c r="B37" s="385" t="s">
        <v>179</v>
      </c>
      <c r="C37" s="384" cm="1">
        <f t="array" ref="C37">IF($J$9, $C15, INDEX(DB_SIA, $I$9, $I37))</f>
        <v>3.5</v>
      </c>
      <c r="D37" s="384" cm="1">
        <f t="array" ref="D37">IF($J$9, $C15, INDEX(DB_SIA, $I$9, $I37))</f>
        <v>3.5</v>
      </c>
      <c r="E37" s="384" cm="1">
        <f t="array" ref="E37">IF($J$9, $C15, INDEX(DB_SIA, $I$9, $I37))</f>
        <v>3.5</v>
      </c>
      <c r="F37" s="384" cm="1">
        <f t="array" ref="F37">IF($J$9, $C15, INDEX(DB_SIA, $I$9, $I37))</f>
        <v>3.5</v>
      </c>
      <c r="G37" s="384" cm="1">
        <f t="array" ref="G37">IF($J$9, $C15, INDEX(DB_SIA, $I$9, $I37))</f>
        <v>3.5</v>
      </c>
      <c r="H37" s="101"/>
      <c r="I37" s="421">
        <v>2</v>
      </c>
      <c r="J37" s="414"/>
      <c r="K37" s="108"/>
      <c r="L37" s="406"/>
      <c r="M37" s="389" t="s">
        <v>5302</v>
      </c>
      <c r="Q37" s="91"/>
      <c r="R37" s="91"/>
      <c r="S37" s="91"/>
      <c r="T37" s="91"/>
      <c r="U37" s="91"/>
      <c r="V37" s="91"/>
      <c r="W37" s="91"/>
      <c r="X37" s="91"/>
    </row>
    <row r="38" spans="1:24" ht="15" hidden="1" customHeight="1">
      <c r="A38" s="354"/>
      <c r="B38" s="385" t="s">
        <v>180</v>
      </c>
      <c r="C38" s="384" cm="1">
        <f t="array" ref="C38">IF($J$9, $C16, INDEX(DB_SIA, $I$9, $I38))</f>
        <v>4</v>
      </c>
      <c r="D38" s="384" cm="1">
        <f t="array" ref="D38">IF($J$9, $C16, INDEX(DB_SIA, $I$9, $I38))</f>
        <v>4</v>
      </c>
      <c r="E38" s="384" cm="1">
        <f t="array" ref="E38">IF($J$9, $C16, INDEX(DB_SIA, $I$9, $I38))</f>
        <v>4</v>
      </c>
      <c r="F38" s="384" cm="1">
        <f t="array" ref="F38">IF($J$9, $C16, INDEX(DB_SIA, $I$9, $I38))</f>
        <v>4</v>
      </c>
      <c r="G38" s="384" cm="1">
        <f t="array" ref="G38">IF($J$9, $C16, INDEX(DB_SIA, $I$9, $I38))</f>
        <v>4</v>
      </c>
      <c r="H38" s="101"/>
      <c r="I38" s="421">
        <v>3</v>
      </c>
      <c r="J38" s="414"/>
      <c r="K38" s="108"/>
      <c r="L38" s="406"/>
      <c r="M38" s="418" t="s">
        <v>5303</v>
      </c>
      <c r="Q38" s="91"/>
      <c r="R38" s="91"/>
      <c r="S38" s="91"/>
      <c r="T38" s="91"/>
      <c r="U38" s="91"/>
      <c r="V38" s="91"/>
      <c r="W38" s="91"/>
      <c r="X38" s="91"/>
    </row>
    <row r="39" spans="1:24" ht="15" hidden="1" customHeight="1">
      <c r="A39" s="354"/>
      <c r="B39" s="385" t="s">
        <v>152</v>
      </c>
      <c r="C39" s="384" cm="1">
        <f t="array" ref="C39">IF($J$9, $C17, INDEX(DB_SIA, $I$9, $I39))</f>
        <v>2.2000000000000002</v>
      </c>
      <c r="D39" s="384" cm="1">
        <f t="array" ref="D39">IF($J$9, $C17, INDEX(DB_SIA, $I$9, $I39))</f>
        <v>2.2000000000000002</v>
      </c>
      <c r="E39" s="384" cm="1">
        <f t="array" ref="E39">IF($J$9, $C17, INDEX(DB_SIA, $I$9, $I39))</f>
        <v>2.2000000000000002</v>
      </c>
      <c r="F39" s="384" cm="1">
        <f t="array" ref="F39">IF($J$9, $C17, INDEX(DB_SIA, $I$9, $I39))</f>
        <v>2.2000000000000002</v>
      </c>
      <c r="G39" s="384" cm="1">
        <f t="array" ref="G39">IF($J$9, $C17, INDEX(DB_SIA, $I$9, $I39))</f>
        <v>2.2000000000000002</v>
      </c>
      <c r="H39" s="101"/>
      <c r="I39" s="421">
        <v>4</v>
      </c>
      <c r="J39" s="414"/>
      <c r="K39" s="108"/>
      <c r="L39" s="406"/>
      <c r="M39" s="419" t="s">
        <v>5304</v>
      </c>
      <c r="Q39" s="91"/>
      <c r="R39" s="91"/>
      <c r="S39" s="91"/>
      <c r="T39" s="91"/>
      <c r="U39" s="91"/>
      <c r="V39" s="91"/>
      <c r="W39" s="91"/>
      <c r="X39" s="91"/>
    </row>
    <row r="40" spans="1:24" ht="15" hidden="1" customHeight="1">
      <c r="A40" s="354"/>
      <c r="B40" s="386" t="s">
        <v>181</v>
      </c>
      <c r="C40" s="384" cm="1">
        <f t="array" ref="C40">IF($J$9, $C18, INDEX(DB_SIA, $I$9, $I40))</f>
        <v>0.05</v>
      </c>
      <c r="D40" s="384" cm="1">
        <f t="array" ref="D40">IF($J$9, $C18, INDEX(DB_SIA, $I$9, $I40))</f>
        <v>0.05</v>
      </c>
      <c r="E40" s="384" cm="1">
        <f t="array" ref="E40">IF($J$9, $C18, INDEX(DB_SIA, $I$9, $I40))</f>
        <v>0.05</v>
      </c>
      <c r="F40" s="384" cm="1">
        <f t="array" ref="F40">IF($J$9, $C18, INDEX(DB_SIA, $I$9, $I40))</f>
        <v>0.05</v>
      </c>
      <c r="G40" s="384" cm="1">
        <f t="array" ref="G40">IF($J$9, $C18, INDEX(DB_SIA, $I$9, $I40))</f>
        <v>0.05</v>
      </c>
      <c r="H40" s="101"/>
      <c r="I40" s="421">
        <v>5</v>
      </c>
      <c r="J40" s="414"/>
      <c r="K40" s="108"/>
      <c r="L40" s="406"/>
      <c r="M40" s="417" t="s">
        <v>5305</v>
      </c>
      <c r="Q40" s="91"/>
      <c r="R40" s="91"/>
      <c r="S40" s="91"/>
      <c r="T40" s="91"/>
      <c r="U40" s="91"/>
      <c r="V40" s="91"/>
      <c r="W40" s="91"/>
      <c r="X40" s="91"/>
    </row>
    <row r="41" spans="1:24" ht="15" hidden="1" customHeight="1">
      <c r="A41" s="354"/>
      <c r="B41" s="389" t="s">
        <v>198</v>
      </c>
      <c r="C41" s="378">
        <f>(C$37*C$38) / ((C$39-C$40)*(C$37+C$38))</f>
        <v>0.86821705426356566</v>
      </c>
      <c r="D41" s="378">
        <f>(D$37*D$38) / ((D$39-D$40)*(D$37+D$38))</f>
        <v>0.86821705426356566</v>
      </c>
      <c r="E41" s="378">
        <f>(E$37*E$38) / ((E$39-E$40)*(E$37+E$38))</f>
        <v>0.86821705426356566</v>
      </c>
      <c r="F41" s="378">
        <f>(F$37*F$38) / ((F$39-F$40)*(F$37+F$38))</f>
        <v>0.86821705426356566</v>
      </c>
      <c r="G41" s="378">
        <f>(G$37*G$38) / ((G$39-G$40)*(G$37+G$38))</f>
        <v>0.86821705426356566</v>
      </c>
      <c r="H41" s="101"/>
      <c r="I41" s="415"/>
      <c r="J41" s="414"/>
      <c r="K41" s="108"/>
      <c r="L41" s="406"/>
      <c r="Q41" s="91"/>
      <c r="R41" s="91"/>
      <c r="S41" s="91"/>
      <c r="T41" s="91"/>
      <c r="U41" s="91"/>
      <c r="V41" s="91"/>
      <c r="W41" s="91"/>
      <c r="X41" s="91"/>
    </row>
    <row r="42" spans="1:24" ht="15" hidden="1" customHeight="1">
      <c r="A42" s="354"/>
      <c r="B42" s="385" t="s">
        <v>146</v>
      </c>
      <c r="C42" s="382" cm="1">
        <f t="array" ref="C42">IF($J$9, $C19, INDEX(DB_SIA, $I$9, $I42))</f>
        <v>0.5</v>
      </c>
      <c r="D42" s="382" cm="1">
        <f t="array" ref="D42">IF($J$9, $C19, INDEX(DB_SIA, $I$9, $I42))</f>
        <v>0.5</v>
      </c>
      <c r="E42" s="382" cm="1">
        <f t="array" ref="E42">IF($J$9, $C19, INDEX(DB_SIA, $I$9, $I42))</f>
        <v>0.5</v>
      </c>
      <c r="F42" s="382" cm="1">
        <f t="array" ref="F42">IF($J$9, $C19, INDEX(DB_SIA, $I$9, $I42))</f>
        <v>0.5</v>
      </c>
      <c r="G42" s="382" cm="1">
        <f t="array" ref="G42">IF($J$9, $C19, INDEX(DB_SIA, $I$9, $I42))</f>
        <v>0.5</v>
      </c>
      <c r="H42" s="101"/>
      <c r="I42" s="421">
        <v>7</v>
      </c>
      <c r="J42" s="414"/>
      <c r="K42" s="108"/>
      <c r="L42" s="406"/>
      <c r="Q42" s="91"/>
      <c r="R42" s="91"/>
      <c r="S42" s="91"/>
      <c r="T42" s="91"/>
      <c r="U42" s="91"/>
      <c r="V42" s="91"/>
      <c r="W42" s="91"/>
      <c r="X42" s="91"/>
    </row>
    <row r="43" spans="1:24" ht="15" hidden="1" customHeight="1">
      <c r="A43" s="354"/>
      <c r="B43" s="387" t="s">
        <v>145</v>
      </c>
      <c r="C43" s="382" cm="1">
        <f t="array" ref="C43">IF($J$9, $C20, INDEX(DB_SIA, $I$9, $I43))</f>
        <v>1</v>
      </c>
      <c r="D43" s="382" cm="1">
        <f t="array" ref="D43">IF($J$9, $C20, INDEX(DB_SIA, $I$9, $I43))</f>
        <v>1</v>
      </c>
      <c r="E43" s="382" cm="1">
        <f t="array" ref="E43">IF($J$9, $C20, INDEX(DB_SIA, $I$9, $I43))</f>
        <v>1</v>
      </c>
      <c r="F43" s="382" cm="1">
        <f t="array" ref="F43">IF($J$9, $C20, INDEX(DB_SIA, $I$9, $I43))</f>
        <v>1</v>
      </c>
      <c r="G43" s="382" cm="1">
        <f t="array" ref="G43">IF($J$9, $C20, INDEX(DB_SIA, $I$9, $I43))</f>
        <v>1</v>
      </c>
      <c r="H43" s="101"/>
      <c r="I43" s="421">
        <v>8</v>
      </c>
      <c r="J43" s="414"/>
      <c r="K43" s="108"/>
      <c r="L43" s="406"/>
      <c r="Q43" s="91"/>
      <c r="R43" s="91"/>
      <c r="S43" s="91"/>
      <c r="T43" s="91"/>
      <c r="U43" s="91"/>
      <c r="V43" s="91"/>
      <c r="W43" s="91"/>
      <c r="X43" s="91"/>
    </row>
    <row r="44" spans="1:24" ht="15" hidden="1" customHeight="1">
      <c r="A44" s="354"/>
      <c r="B44" s="385" t="s">
        <v>98</v>
      </c>
      <c r="C44" s="382" cm="1">
        <f t="array" ref="C44">IF($J$9, $C21, INDEX(DB_SIA, $I$9, $I44))</f>
        <v>365</v>
      </c>
      <c r="D44" s="382" cm="1">
        <f t="array" ref="D44">IF($J$9, $C21, INDEX(DB_SIA, $I$9, $I44))</f>
        <v>365</v>
      </c>
      <c r="E44" s="382" cm="1">
        <f t="array" ref="E44">IF($J$9, $C21, INDEX(DB_SIA, $I$9, $I44))</f>
        <v>365</v>
      </c>
      <c r="F44" s="382" cm="1">
        <f t="array" ref="F44">IF($J$9, $C21, INDEX(DB_SIA, $I$9, $I44))</f>
        <v>365</v>
      </c>
      <c r="G44" s="382" cm="1">
        <f t="array" ref="G44">IF($J$9, $C21, INDEX(DB_SIA, $I$9, $I44))</f>
        <v>365</v>
      </c>
      <c r="H44" s="101"/>
      <c r="I44" s="421">
        <v>9</v>
      </c>
      <c r="J44" s="414"/>
      <c r="K44" s="108"/>
      <c r="L44" s="406"/>
      <c r="Q44" s="91"/>
      <c r="R44" s="91"/>
      <c r="S44" s="91"/>
      <c r="T44" s="91"/>
      <c r="U44" s="91"/>
      <c r="V44" s="91"/>
      <c r="W44" s="91"/>
      <c r="X44" s="91"/>
    </row>
    <row r="45" spans="1:24" ht="15" hidden="1" customHeight="1">
      <c r="A45" s="354"/>
      <c r="B45" s="390" t="s">
        <v>148</v>
      </c>
      <c r="C45" s="194" cm="1">
        <f t="array" ref="C45">INDEX(DB_SIA, $I$9, $I45)</f>
        <v>0.9</v>
      </c>
      <c r="D45" s="194" cm="1">
        <f t="array" ref="D45">INDEX(DB_SIA, $I$9, $I45)</f>
        <v>0.9</v>
      </c>
      <c r="E45" s="194" cm="1">
        <f t="array" ref="E45">INDEX(DB_SIA, $I$9, $I45)</f>
        <v>0.9</v>
      </c>
      <c r="F45" s="194" cm="1">
        <f t="array" ref="F45">INDEX(DB_SIA, $I$9, $I45)</f>
        <v>0.9</v>
      </c>
      <c r="G45" s="194" cm="1">
        <f t="array" ref="G45">INDEX(DB_SIA, $I$9, $I45)</f>
        <v>0.9</v>
      </c>
      <c r="H45" s="101"/>
      <c r="I45" s="421">
        <v>10</v>
      </c>
      <c r="J45" s="414"/>
      <c r="K45" s="108"/>
      <c r="L45" s="406"/>
      <c r="Q45" s="91"/>
      <c r="R45" s="91"/>
      <c r="S45" s="91"/>
      <c r="T45" s="91"/>
      <c r="U45" s="91"/>
      <c r="V45" s="91"/>
      <c r="W45" s="91"/>
      <c r="X45" s="91"/>
    </row>
    <row r="46" spans="1:24" ht="15" hidden="1" customHeight="1">
      <c r="A46" s="354"/>
      <c r="B46" s="388" t="s">
        <v>182</v>
      </c>
      <c r="C46" s="379">
        <f>ROUND((C42+C43)*C44*C45,0)</f>
        <v>493</v>
      </c>
      <c r="D46" s="379">
        <f>ROUND((D42+D43)*D44*D45,0)</f>
        <v>493</v>
      </c>
      <c r="E46" s="379">
        <f>ROUND((E42+E43)*E44*E45,0)</f>
        <v>493</v>
      </c>
      <c r="F46" s="379">
        <f>ROUND((F42+F43)*F44*F45,0)</f>
        <v>493</v>
      </c>
      <c r="G46" s="379">
        <f>ROUND((G42+G43)*G44*G45,0)</f>
        <v>493</v>
      </c>
      <c r="H46" s="101"/>
      <c r="I46" s="415"/>
      <c r="J46" s="414"/>
      <c r="K46" s="108"/>
      <c r="L46" s="406"/>
      <c r="Q46" s="91"/>
      <c r="R46" s="91"/>
      <c r="S46" s="91"/>
      <c r="T46" s="91"/>
      <c r="U46" s="91"/>
      <c r="V46" s="91"/>
      <c r="W46" s="91"/>
      <c r="X46" s="91"/>
    </row>
    <row r="47" spans="1:24" ht="15" hidden="1" customHeight="1">
      <c r="A47" s="354"/>
      <c r="B47" s="385" t="s">
        <v>183</v>
      </c>
      <c r="C47" s="382" cm="1">
        <f t="array" ref="C47">IF($J$9, $C22, INDEX(DB_SIA, $I$9, $I47))</f>
        <v>150</v>
      </c>
      <c r="D47" s="382" cm="1">
        <f t="array" ref="D47">IF($J$9, $C22, INDEX(DB_SIA, $I$9, $I47))</f>
        <v>150</v>
      </c>
      <c r="E47" s="382" cm="1">
        <f t="array" ref="E47">IF($J$9, $C22, INDEX(DB_SIA, $I$9, $I47))</f>
        <v>150</v>
      </c>
      <c r="F47" s="382" cm="1">
        <f t="array" ref="F47">IF($J$9, $C22, INDEX(DB_SIA, $I$9, $I47))</f>
        <v>150</v>
      </c>
      <c r="G47" s="382" cm="1">
        <f t="array" ref="G47">IF($J$9, $C22, INDEX(DB_SIA, $I$9, $I47))</f>
        <v>150</v>
      </c>
      <c r="H47" s="101"/>
      <c r="I47" s="421">
        <v>12</v>
      </c>
      <c r="J47" s="414"/>
      <c r="K47" s="108"/>
      <c r="L47" s="406"/>
      <c r="Q47" s="91"/>
      <c r="R47" s="91"/>
      <c r="S47" s="91"/>
      <c r="T47" s="91"/>
      <c r="U47" s="91"/>
      <c r="V47" s="91"/>
      <c r="W47" s="91"/>
      <c r="X47" s="91"/>
    </row>
    <row r="48" spans="1:24" ht="15" hidden="1" customHeight="1">
      <c r="A48" s="354"/>
      <c r="B48" s="391" t="s">
        <v>184</v>
      </c>
      <c r="C48" s="181" cm="1">
        <f t="array" ref="C48">INDEX(DB_SIA, $I$9, $I48)</f>
        <v>1</v>
      </c>
      <c r="D48" s="181" cm="1">
        <f t="array" ref="D48">INDEX(DB_SIA, $I$9, $I48)</f>
        <v>1</v>
      </c>
      <c r="E48" s="181" cm="1">
        <f t="array" ref="E48">INDEX(DB_SIA, $I$9, $I48)</f>
        <v>1</v>
      </c>
      <c r="F48" s="181" cm="1">
        <f t="array" ref="F48">INDEX(DB_SIA, $I$9, $I48)</f>
        <v>1</v>
      </c>
      <c r="G48" s="181" cm="1">
        <f t="array" ref="G48">INDEX(DB_SIA, $I$9, $I48)</f>
        <v>1</v>
      </c>
      <c r="H48" s="101"/>
      <c r="I48" s="421">
        <v>13</v>
      </c>
      <c r="J48" s="414"/>
      <c r="K48" s="108"/>
      <c r="L48" s="406"/>
      <c r="Q48" s="91"/>
      <c r="R48" s="91"/>
      <c r="S48" s="91"/>
      <c r="T48" s="91"/>
      <c r="U48" s="91"/>
      <c r="V48" s="91"/>
      <c r="W48" s="91"/>
      <c r="X48" s="91"/>
    </row>
    <row r="49" spans="1:24" ht="15" hidden="1" customHeight="1">
      <c r="A49" s="354"/>
      <c r="B49" s="389" t="s">
        <v>185</v>
      </c>
      <c r="C49" s="381">
        <f>C47*C48</f>
        <v>150</v>
      </c>
      <c r="D49" s="381">
        <f>D47*D48</f>
        <v>150</v>
      </c>
      <c r="E49" s="381">
        <f>E47*E48</f>
        <v>150</v>
      </c>
      <c r="F49" s="381">
        <f>F47*F48</f>
        <v>150</v>
      </c>
      <c r="G49" s="381">
        <f>G47*G48</f>
        <v>150</v>
      </c>
      <c r="H49" s="101"/>
      <c r="I49" s="415"/>
      <c r="J49" s="414"/>
      <c r="K49" s="108"/>
      <c r="L49" s="406"/>
      <c r="Q49" s="91"/>
      <c r="R49" s="91"/>
      <c r="S49" s="91"/>
      <c r="T49" s="91"/>
      <c r="U49" s="91"/>
      <c r="V49" s="91"/>
      <c r="W49" s="91"/>
      <c r="X49" s="91"/>
    </row>
    <row r="50" spans="1:24" ht="15" hidden="1" customHeight="1">
      <c r="A50" s="354"/>
      <c r="B50" s="369" t="s">
        <v>186</v>
      </c>
      <c r="C50" s="420">
        <f>IF($J$27, $C$28, 0)</f>
        <v>0</v>
      </c>
      <c r="D50" s="420">
        <f>IF($J$27, $C$28, 0)</f>
        <v>0</v>
      </c>
      <c r="E50" s="420">
        <f>IF($J$27, $C$28, 0)</f>
        <v>0</v>
      </c>
      <c r="F50" s="420">
        <f>IF($J$27, $C$28, 0)</f>
        <v>0</v>
      </c>
      <c r="G50" s="420">
        <f>IF($J$27, $C$28, 0)</f>
        <v>0</v>
      </c>
      <c r="H50" s="101"/>
      <c r="I50" s="414"/>
      <c r="J50" s="414"/>
      <c r="K50" s="108"/>
      <c r="L50" s="406"/>
      <c r="Q50" s="91"/>
      <c r="R50" s="91"/>
      <c r="S50" s="91"/>
      <c r="T50" s="91"/>
      <c r="U50" s="91"/>
      <c r="V50" s="91"/>
      <c r="W50" s="91"/>
      <c r="X50" s="91"/>
    </row>
    <row r="51" spans="1:24" ht="15" hidden="1" customHeight="1">
      <c r="A51" s="354"/>
      <c r="B51" s="389" t="s">
        <v>187</v>
      </c>
      <c r="C51" s="378">
        <f>C50*(C37*C39)/0.85</f>
        <v>0</v>
      </c>
      <c r="D51" s="378">
        <f>D50*(D37*D39)/0.85</f>
        <v>0</v>
      </c>
      <c r="E51" s="378">
        <f>E50*(E37*E39)/0.85</f>
        <v>0</v>
      </c>
      <c r="F51" s="378">
        <f>F50*(F37*F39)/0.85</f>
        <v>0</v>
      </c>
      <c r="G51" s="378">
        <f>G50*(G37*G39)/0.85</f>
        <v>0</v>
      </c>
      <c r="H51" s="101"/>
      <c r="I51" s="415"/>
      <c r="J51" s="414"/>
      <c r="K51" s="108"/>
      <c r="L51" s="406"/>
      <c r="Q51" s="91"/>
      <c r="R51" s="91"/>
      <c r="S51" s="91"/>
      <c r="T51" s="91"/>
      <c r="U51" s="91"/>
      <c r="V51" s="91"/>
      <c r="W51" s="91"/>
      <c r="X51" s="91"/>
    </row>
    <row r="52" spans="1:24" ht="15" hidden="1" customHeight="1">
      <c r="A52" s="354"/>
      <c r="B52" s="392" t="s">
        <v>188</v>
      </c>
      <c r="C52" s="181" cm="1">
        <f t="array" ref="C52">INDEX(DB_SIA, $I$9, $I52)</f>
        <v>0</v>
      </c>
      <c r="D52" s="181" cm="1">
        <f t="array" ref="D52">INDEX(DB_SIA, $I$9, $I52)</f>
        <v>0</v>
      </c>
      <c r="E52" s="181" cm="1">
        <f t="array" ref="E52">INDEX(DB_SIA, $I$9, $I52)</f>
        <v>0</v>
      </c>
      <c r="F52" s="181" cm="1">
        <f t="array" ref="F52">INDEX(DB_SIA, $I$9, $I52)</f>
        <v>0</v>
      </c>
      <c r="G52" s="181" cm="1">
        <f t="array" ref="G52">INDEX(DB_SIA, $I$9, $I52)</f>
        <v>0</v>
      </c>
      <c r="H52" s="101"/>
      <c r="I52" s="421">
        <v>17</v>
      </c>
      <c r="J52" s="414"/>
      <c r="K52" s="108"/>
      <c r="L52" s="406"/>
      <c r="Q52" s="91"/>
      <c r="R52" s="91"/>
      <c r="S52" s="91"/>
      <c r="T52" s="91"/>
      <c r="U52" s="91"/>
      <c r="V52" s="91"/>
      <c r="W52" s="91"/>
      <c r="X52" s="91"/>
    </row>
    <row r="53" spans="1:24" ht="15" hidden="1" customHeight="1">
      <c r="A53" s="354"/>
      <c r="B53" s="389" t="s">
        <v>189</v>
      </c>
      <c r="C53" s="380">
        <f>(C51+2*C52)/(C37*C38)</f>
        <v>0</v>
      </c>
      <c r="D53" s="380">
        <f>(D51+2*D52)/(D37*D38)</f>
        <v>0</v>
      </c>
      <c r="E53" s="380">
        <f>(E51+2*E52)/(E37*E38)</f>
        <v>0</v>
      </c>
      <c r="F53" s="380">
        <f>(F51+2*F52)/(F37*F38)</f>
        <v>0</v>
      </c>
      <c r="G53" s="380">
        <f>(G51+2*G52)/(G37*G38)</f>
        <v>0</v>
      </c>
      <c r="H53" s="101"/>
      <c r="I53" s="415"/>
      <c r="J53" s="414"/>
      <c r="K53" s="108"/>
      <c r="L53" s="406"/>
      <c r="Q53" s="91"/>
      <c r="R53" s="91"/>
      <c r="S53" s="91"/>
      <c r="T53" s="91"/>
      <c r="U53" s="91"/>
      <c r="V53" s="91"/>
      <c r="W53" s="91"/>
      <c r="X53" s="91"/>
    </row>
    <row r="54" spans="1:24" ht="15" hidden="1" customHeight="1">
      <c r="A54" s="354"/>
      <c r="B54" s="389" t="s">
        <v>190</v>
      </c>
      <c r="C54" s="380">
        <f>MAX(0.175,0.35*(0.375+(C49/800)))</f>
        <v>0.19687499999999999</v>
      </c>
      <c r="D54" s="380">
        <f>MAX(0.175,0.35*(0.375+(D49/800)))</f>
        <v>0.19687499999999999</v>
      </c>
      <c r="E54" s="380">
        <f>MAX(0.175,0.35*(0.375+(E49/800)))</f>
        <v>0.19687499999999999</v>
      </c>
      <c r="F54" s="380">
        <f>MAX(0.175,0.35*(0.375+(F49/800)))</f>
        <v>0.19687499999999999</v>
      </c>
      <c r="G54" s="380">
        <f>MAX(0.175,0.35*(0.375+(G49/800)))</f>
        <v>0.19687499999999999</v>
      </c>
      <c r="H54" s="101"/>
      <c r="I54" s="415"/>
      <c r="J54" s="414"/>
      <c r="K54" s="108"/>
      <c r="L54" s="406"/>
      <c r="Q54" s="91"/>
      <c r="R54" s="91"/>
      <c r="S54" s="91"/>
      <c r="T54" s="91"/>
      <c r="U54" s="91"/>
      <c r="V54" s="91"/>
      <c r="W54" s="91"/>
      <c r="X54" s="91"/>
    </row>
    <row r="55" spans="1:24" ht="15" hidden="1" customHeight="1">
      <c r="A55" s="354"/>
      <c r="B55" s="386" t="s">
        <v>99</v>
      </c>
      <c r="C55" s="383" t="str" cm="1">
        <f t="array" ref="C55">IF($J$9, INDEX(Dropdowns!$E$60:$E$62, $I$23), INDEX(DB_SIA, $I$9, $I55))</f>
        <v>DP</v>
      </c>
      <c r="D55" s="383" t="str" cm="1">
        <f t="array" ref="D55">IF($J$9, INDEX(Dropdowns!$E$60:$E$62, $I$23), INDEX(DB_SIA, $I$9, $I55))</f>
        <v>DP</v>
      </c>
      <c r="E55" s="383" t="str" cm="1">
        <f t="array" ref="E55">IF($J$9, INDEX(Dropdowns!$E$60:$E$62, $I$23), INDEX(DB_SIA, $I$9, $I55))</f>
        <v>DP</v>
      </c>
      <c r="F55" s="383" t="str" cm="1">
        <f t="array" ref="F55">IF($J$9, INDEX(Dropdowns!$E$60:$E$62, $I$23), INDEX(DB_SIA, $I$9, $I55))</f>
        <v>DP</v>
      </c>
      <c r="G55" s="383" t="str" cm="1">
        <f t="array" ref="G55">IF($J$9, INDEX(Dropdowns!$E$60:$E$62, $I$23), INDEX(DB_SIA, $I$9, $I55))</f>
        <v>DP</v>
      </c>
      <c r="H55" s="101"/>
      <c r="I55" s="421">
        <v>20</v>
      </c>
      <c r="J55" s="414"/>
      <c r="K55" s="108"/>
      <c r="L55" s="406"/>
      <c r="Q55" s="91"/>
      <c r="R55" s="91"/>
      <c r="S55" s="91"/>
      <c r="T55" s="91"/>
      <c r="U55" s="91"/>
      <c r="V55" s="91"/>
      <c r="W55" s="91"/>
      <c r="X55" s="91"/>
    </row>
    <row r="56" spans="1:24" ht="15" hidden="1" customHeight="1">
      <c r="A56" s="354"/>
      <c r="B56" s="354"/>
      <c r="C56" s="104"/>
      <c r="D56" s="104"/>
      <c r="E56" s="104"/>
      <c r="F56" s="104"/>
      <c r="G56" s="104"/>
      <c r="H56" s="354"/>
      <c r="I56" s="413"/>
      <c r="J56" s="414"/>
      <c r="K56" s="108"/>
      <c r="L56" s="406"/>
      <c r="M56" s="354"/>
      <c r="N56" s="354"/>
      <c r="O56" s="354"/>
      <c r="Q56" s="91"/>
      <c r="R56" s="91"/>
      <c r="S56" s="91"/>
      <c r="T56" s="91"/>
      <c r="U56" s="91"/>
      <c r="V56" s="91"/>
      <c r="W56" s="91"/>
      <c r="X56" s="91"/>
    </row>
    <row r="57" spans="1:24" ht="15" hidden="1" customHeight="1">
      <c r="A57" s="354"/>
      <c r="B57" s="422" t="s">
        <v>5306</v>
      </c>
      <c r="C57" s="373">
        <f>IF($B$36=2023, 0, 34)</f>
        <v>0</v>
      </c>
      <c r="D57" s="373">
        <f t="shared" ref="D57" si="0">IF($B$36=2023, 0, 34)</f>
        <v>0</v>
      </c>
      <c r="E57" s="428">
        <f>IF($B$36=2023, 0, 34) + 14</f>
        <v>14</v>
      </c>
      <c r="F57" s="428">
        <v>34</v>
      </c>
      <c r="G57" s="428">
        <v>0</v>
      </c>
      <c r="H57" s="101"/>
      <c r="I57" s="413"/>
      <c r="J57" s="414"/>
      <c r="K57" s="108"/>
      <c r="L57" s="423" t="s">
        <v>5307</v>
      </c>
      <c r="Q57" s="91"/>
      <c r="R57" s="91"/>
      <c r="S57" s="91"/>
      <c r="T57" s="91"/>
      <c r="U57" s="91"/>
      <c r="V57" s="91"/>
      <c r="W57" s="91"/>
      <c r="X57" s="91"/>
    </row>
    <row r="58" spans="1:24" ht="15" hidden="1" customHeight="1">
      <c r="A58" s="354"/>
      <c r="B58" s="425" t="s">
        <v>5308</v>
      </c>
      <c r="C58" s="426">
        <v>70</v>
      </c>
      <c r="D58" s="426">
        <v>70</v>
      </c>
      <c r="E58" s="426">
        <v>100</v>
      </c>
      <c r="F58" s="426">
        <v>70</v>
      </c>
      <c r="G58" s="426">
        <v>70</v>
      </c>
      <c r="H58" s="101"/>
      <c r="I58" s="413"/>
      <c r="J58" s="414"/>
      <c r="K58" s="108"/>
      <c r="L58" s="411" t="s">
        <v>226</v>
      </c>
      <c r="Q58" s="91"/>
      <c r="R58" s="91"/>
      <c r="S58" s="91"/>
      <c r="T58" s="91"/>
      <c r="U58" s="91"/>
      <c r="V58" s="91"/>
      <c r="W58" s="91"/>
      <c r="X58" s="91"/>
    </row>
    <row r="59" spans="1:24" ht="15" hidden="1" customHeight="1">
      <c r="A59" s="354"/>
      <c r="B59" s="393" t="s">
        <v>91</v>
      </c>
      <c r="C59" s="194" cm="1">
        <f t="array" ref="C59">IF(AND($J$9, $J$11), C$58, INDEX(DB_SIA, $I$9, $I59+C$57))</f>
        <v>90</v>
      </c>
      <c r="D59" s="194" cm="1">
        <f t="array" ref="D59">IF(AND($J$9, $J$11), D$58, INDEX(DB_SIA, $I$9, $I59+D$57))</f>
        <v>90</v>
      </c>
      <c r="E59" s="194" cm="1">
        <f t="array" ref="E59">IF(AND($J$9, $J$11), E$58, INDEX(DB_SIA, $I$9, $I59+E$57))</f>
        <v>130</v>
      </c>
      <c r="F59" s="194" cm="1">
        <f t="array" ref="F59">IF(AND($J$9, $J$11), F$58, INDEX(DB_SIA, $I$9, $I59+F$57))</f>
        <v>70</v>
      </c>
      <c r="G59" s="194" cm="1">
        <f t="array" ref="G59">IF(AND($J$9, $J$11), G$58, INDEX(DB_SIA, $I$9, $I59+G$57))</f>
        <v>90</v>
      </c>
      <c r="H59" s="101"/>
      <c r="I59" s="421">
        <v>21</v>
      </c>
      <c r="J59" s="414"/>
      <c r="K59" s="108"/>
      <c r="L59" s="406"/>
      <c r="Q59" s="91"/>
      <c r="R59" s="91"/>
      <c r="S59" s="91"/>
      <c r="T59" s="91"/>
      <c r="U59" s="91"/>
      <c r="V59" s="91"/>
      <c r="W59" s="91"/>
      <c r="X59" s="91"/>
    </row>
    <row r="60" spans="1:24" ht="15" hidden="1" customHeight="1">
      <c r="A60" s="354"/>
      <c r="B60" s="392" t="s">
        <v>191</v>
      </c>
      <c r="C60" s="194" cm="1">
        <f t="array" ref="C60">INDEX(DB_SIA, $I$9, $I60+C$57)</f>
        <v>1.25</v>
      </c>
      <c r="D60" s="194" cm="1">
        <f t="array" ref="D60">INDEX(DB_SIA, $I$9, $I60+D$57)</f>
        <v>1.25</v>
      </c>
      <c r="E60" s="194" cm="1">
        <f t="array" ref="E60">INDEX(DB_SIA, $I$9, $I60+E$57)</f>
        <v>1.35</v>
      </c>
      <c r="F60" s="194" cm="1">
        <f t="array" ref="F60">INDEX(DB_SIA, $I$9, $I60+F$57)</f>
        <v>1.25</v>
      </c>
      <c r="G60" s="194" cm="1">
        <f t="array" ref="G60">INDEX(DB_SIA, $I$9, $I60+G$57)</f>
        <v>1.25</v>
      </c>
      <c r="H60" s="101"/>
      <c r="I60" s="421">
        <v>22</v>
      </c>
      <c r="J60" s="414"/>
      <c r="K60" s="108"/>
      <c r="L60" s="406"/>
      <c r="Q60" s="91"/>
      <c r="R60" s="91"/>
      <c r="S60" s="91"/>
      <c r="T60" s="91"/>
      <c r="U60" s="91"/>
      <c r="V60" s="91"/>
      <c r="W60" s="91"/>
      <c r="X60" s="91"/>
    </row>
    <row r="61" spans="1:24" ht="15" hidden="1" customHeight="1">
      <c r="A61" s="354"/>
      <c r="B61" s="389" t="s">
        <v>192</v>
      </c>
      <c r="C61" s="378">
        <f>C$60*(1-1/(C$41+1))</f>
        <v>0.58091286307053935</v>
      </c>
      <c r="D61" s="378">
        <f t="shared" ref="D61:G61" si="1">D$60*(1-1/(D$41+1))</f>
        <v>0.58091286307053935</v>
      </c>
      <c r="E61" s="378">
        <f t="shared" si="1"/>
        <v>0.62738589211618245</v>
      </c>
      <c r="F61" s="378">
        <f t="shared" si="1"/>
        <v>0.58091286307053935</v>
      </c>
      <c r="G61" s="378">
        <f t="shared" si="1"/>
        <v>0.58091286307053935</v>
      </c>
      <c r="H61" s="101"/>
      <c r="I61" s="413"/>
      <c r="J61" s="414"/>
      <c r="K61" s="108"/>
      <c r="L61" s="406"/>
      <c r="Q61" s="91"/>
      <c r="R61" s="91"/>
      <c r="S61" s="91"/>
      <c r="T61" s="91"/>
      <c r="U61" s="91"/>
      <c r="V61" s="91"/>
      <c r="W61" s="91"/>
      <c r="X61" s="91"/>
    </row>
    <row r="62" spans="1:24" ht="15" hidden="1" customHeight="1">
      <c r="A62" s="354"/>
      <c r="B62" s="392" t="s">
        <v>5309</v>
      </c>
      <c r="C62" s="424" cm="1">
        <f t="array" ref="C62">INDEX(Dropdowns!$E$8:$E$12, $I$33)</f>
        <v>1</v>
      </c>
      <c r="D62" s="105" cm="1">
        <f t="array" ref="D62">INDEX(DB_SIA, $I$9, $I62+D$57)</f>
        <v>2</v>
      </c>
      <c r="E62" s="105" cm="1">
        <f t="array" ref="E62">INDEX(DB_SIA, $I$9, $I62+E$57)</f>
        <v>1</v>
      </c>
      <c r="F62" s="105" cm="1">
        <f t="array" ref="F62">INDEX(DB_SIA, $I$9, $I62+F$57)</f>
        <v>2</v>
      </c>
      <c r="G62" s="424">
        <f>C62</f>
        <v>1</v>
      </c>
      <c r="H62" s="101"/>
      <c r="I62" s="421">
        <v>24</v>
      </c>
      <c r="J62" s="414"/>
      <c r="K62" s="108"/>
      <c r="L62" s="406"/>
      <c r="Q62" s="91"/>
      <c r="R62" s="91"/>
      <c r="S62" s="91"/>
      <c r="T62" s="91"/>
      <c r="U62" s="91"/>
      <c r="V62" s="91"/>
      <c r="W62" s="91"/>
      <c r="X62" s="91"/>
    </row>
    <row r="63" spans="1:24" ht="15" hidden="1" customHeight="1">
      <c r="A63" s="354"/>
      <c r="B63" s="392" t="s">
        <v>14</v>
      </c>
      <c r="C63" s="424" cm="1">
        <f t="array" ref="C63">INDEX(Dropdowns!$E$16:$E$18, $I$29)</f>
        <v>1</v>
      </c>
      <c r="D63" s="105" cm="1">
        <f t="array" ref="D63">INDEX(DB_SIA, $I$9, $I63+D$57)</f>
        <v>1.1000000000000001</v>
      </c>
      <c r="E63" s="105" cm="1">
        <f t="array" ref="E63">INDEX(DB_SIA, $I$9, $I63+E$57)</f>
        <v>1</v>
      </c>
      <c r="F63" s="105" cm="1">
        <f t="array" ref="F63">INDEX(DB_SIA, $I$9, $I63+F$57)</f>
        <v>1.1000000000000001</v>
      </c>
      <c r="G63" s="424">
        <f>C63</f>
        <v>1</v>
      </c>
      <c r="H63" s="101"/>
      <c r="I63" s="421">
        <v>25</v>
      </c>
      <c r="J63" s="414"/>
      <c r="K63" s="108"/>
      <c r="L63" s="406"/>
      <c r="Q63" s="91"/>
      <c r="R63" s="91"/>
      <c r="S63" s="91"/>
      <c r="T63" s="91"/>
      <c r="U63" s="91"/>
      <c r="V63" s="91"/>
      <c r="W63" s="91"/>
      <c r="X63" s="91"/>
    </row>
    <row r="64" spans="1:24" ht="15" hidden="1" customHeight="1">
      <c r="A64" s="354"/>
      <c r="B64" s="392" t="s">
        <v>15</v>
      </c>
      <c r="C64" s="105" cm="1">
        <f t="array" ref="C64">INDEX(DB_SIA, $I$9, $I64+C$57)</f>
        <v>1</v>
      </c>
      <c r="D64" s="105" cm="1">
        <f t="array" ref="D64">INDEX(DB_SIA, $I$9, $I64+D$57)</f>
        <v>1</v>
      </c>
      <c r="E64" s="105" cm="1">
        <f t="array" ref="E64">INDEX(DB_SIA, $I$9, $I64+E$57)</f>
        <v>1</v>
      </c>
      <c r="F64" s="105" cm="1">
        <f t="array" ref="F64">INDEX(DB_SIA, $I$9, $I64+F$57)</f>
        <v>1</v>
      </c>
      <c r="G64" s="105" cm="1">
        <f t="array" ref="G64">INDEX(DB_SIA, $I$9, $I64+G$57)</f>
        <v>1</v>
      </c>
      <c r="H64" s="101"/>
      <c r="I64" s="421">
        <v>26</v>
      </c>
      <c r="J64" s="414"/>
      <c r="K64" s="108"/>
      <c r="L64" s="406"/>
      <c r="Q64" s="91"/>
      <c r="R64" s="91"/>
      <c r="S64" s="91"/>
      <c r="T64" s="91"/>
      <c r="U64" s="91"/>
      <c r="V64" s="91"/>
      <c r="W64" s="91"/>
      <c r="X64" s="91"/>
    </row>
    <row r="65" spans="1:24" ht="15" hidden="1" customHeight="1">
      <c r="A65" s="354"/>
      <c r="B65" s="392" t="s">
        <v>16</v>
      </c>
      <c r="C65" s="424" cm="1">
        <f t="array" ref="C65">INDEX(Dropdowns!$E$42:$E$47, $I$31) * INDEX(Dropdowns!$E$51:$E$56, $I$32)</f>
        <v>1</v>
      </c>
      <c r="D65" s="105" cm="1">
        <f t="array" ref="D65">INDEX(DB_SIA, $I$9, $I65+D$57)</f>
        <v>1.44</v>
      </c>
      <c r="E65" s="105" cm="1">
        <f t="array" ref="E65">INDEX(DB_SIA, $I$9, $I65+E$57)</f>
        <v>1</v>
      </c>
      <c r="F65" s="105" cm="1">
        <f t="array" ref="F65">INDEX(DB_SIA, $I$9, $I65+F$57)</f>
        <v>1.44</v>
      </c>
      <c r="G65" s="424">
        <f>C65</f>
        <v>1</v>
      </c>
      <c r="H65" s="101"/>
      <c r="I65" s="421">
        <v>27</v>
      </c>
      <c r="J65" s="414"/>
      <c r="K65" s="108"/>
      <c r="L65" s="406"/>
      <c r="Q65" s="91"/>
      <c r="R65" s="91"/>
      <c r="S65" s="91"/>
      <c r="T65" s="91"/>
      <c r="U65" s="91"/>
      <c r="V65" s="91"/>
      <c r="W65" s="91"/>
      <c r="X65" s="91"/>
    </row>
    <row r="66" spans="1:24" ht="15" hidden="1" customHeight="1">
      <c r="A66" s="354"/>
      <c r="B66" s="389" t="s">
        <v>153</v>
      </c>
      <c r="C66" s="378">
        <f>0.8+0.2/(C39-0.2-1.8)</f>
        <v>1.8000000000000003</v>
      </c>
      <c r="D66" s="378">
        <f>0.8+0.2/(D39-0.2-1.8)</f>
        <v>1.8000000000000003</v>
      </c>
      <c r="E66" s="378">
        <f>0.8+0.2/(E39-0.2-1.8)</f>
        <v>1.8000000000000003</v>
      </c>
      <c r="F66" s="378">
        <f>0.8+0.2/(F39-0.2-1.8)</f>
        <v>1.8000000000000003</v>
      </c>
      <c r="G66" s="378">
        <f>0.8+0.2/(G39-0.2-1.8)</f>
        <v>1.8000000000000003</v>
      </c>
      <c r="H66" s="101"/>
      <c r="I66" s="413"/>
      <c r="J66" s="414"/>
      <c r="K66" s="108"/>
      <c r="L66" s="406"/>
      <c r="Q66" s="91"/>
      <c r="R66" s="91"/>
      <c r="S66" s="91"/>
      <c r="T66" s="91"/>
      <c r="U66" s="91"/>
      <c r="V66" s="91"/>
      <c r="W66" s="91"/>
      <c r="X66" s="91"/>
    </row>
    <row r="67" spans="1:24" ht="15" hidden="1" customHeight="1">
      <c r="A67" s="354"/>
      <c r="B67" s="392" t="s">
        <v>18</v>
      </c>
      <c r="C67" s="105" cm="1">
        <f t="array" ref="C67">INDEX(DB_SIA, $I$9, $I67+C$57)</f>
        <v>1</v>
      </c>
      <c r="D67" s="105" cm="1">
        <f t="array" ref="D67">INDEX(DB_SIA, $I$9, $I67+D$57)</f>
        <v>1</v>
      </c>
      <c r="E67" s="105" cm="1">
        <f t="array" ref="E67">INDEX(DB_SIA, $I$9, $I67+E$57)</f>
        <v>1</v>
      </c>
      <c r="F67" s="105" cm="1">
        <f t="array" ref="F67">INDEX(DB_SIA, $I$9, $I67+F$57)</f>
        <v>1</v>
      </c>
      <c r="G67" s="105" cm="1">
        <f t="array" ref="G67">INDEX(DB_SIA, $I$9, $I67+G$57)</f>
        <v>1</v>
      </c>
      <c r="H67" s="101"/>
      <c r="I67" s="421">
        <v>29</v>
      </c>
      <c r="J67" s="414"/>
      <c r="K67" s="108"/>
      <c r="L67" s="406"/>
      <c r="Q67" s="91"/>
      <c r="R67" s="91"/>
      <c r="S67" s="91"/>
      <c r="T67" s="91"/>
      <c r="U67" s="91"/>
      <c r="V67" s="91"/>
      <c r="W67" s="91"/>
      <c r="X67" s="91"/>
    </row>
    <row r="68" spans="1:24" ht="15" hidden="1" customHeight="1">
      <c r="A68" s="354"/>
      <c r="B68" s="369" t="s">
        <v>19</v>
      </c>
      <c r="C68" s="427" cm="1">
        <f t="array" ref="C68">INDEX(Dropdowns!$E$22:$E$24, $I$30)</f>
        <v>1</v>
      </c>
      <c r="D68" s="427" cm="1">
        <f t="array" ref="D68">INDEX(Dropdowns!$E$22:$E$24, $I$30)</f>
        <v>1</v>
      </c>
      <c r="E68" s="427" cm="1">
        <f t="array" ref="E68">INDEX(Dropdowns!$E$22:$E$24, $I$30)</f>
        <v>1</v>
      </c>
      <c r="F68" s="427" cm="1">
        <f t="array" ref="F68">INDEX(Dropdowns!$E$22:$E$24, $I$30)</f>
        <v>1</v>
      </c>
      <c r="G68" s="427" cm="1">
        <f t="array" ref="G68">INDEX(Dropdowns!$E$22:$E$24, $I$30)</f>
        <v>1</v>
      </c>
      <c r="H68" s="101"/>
      <c r="I68" s="414"/>
      <c r="J68" s="414"/>
      <c r="K68" s="108"/>
      <c r="L68" s="411" t="s">
        <v>5310</v>
      </c>
      <c r="Q68" s="91"/>
      <c r="R68" s="91"/>
      <c r="S68" s="91"/>
      <c r="T68" s="91"/>
      <c r="U68" s="91"/>
      <c r="V68" s="91"/>
      <c r="W68" s="91"/>
      <c r="X68" s="91"/>
    </row>
    <row r="69" spans="1:24" ht="15" hidden="1" customHeight="1">
      <c r="A69" s="354"/>
      <c r="B69" s="389" t="s">
        <v>5265</v>
      </c>
      <c r="C69" s="378">
        <f>MIN(11, 2*C62*C63*C64*MAX(C66, C67)*C65*$F$68)</f>
        <v>3.6000000000000005</v>
      </c>
      <c r="D69" s="378">
        <f>MIN(11, 2*D62*D63*D64*MAX(D66, D67)*D65*$F$68)</f>
        <v>11</v>
      </c>
      <c r="E69" s="378">
        <f>MIN(11, 2*E62*E63*E64*MAX(E66, E67)*E65*$F$68)</f>
        <v>3.6000000000000005</v>
      </c>
      <c r="F69" s="378">
        <f>MIN(11, 2*F62*F63*F64*MAX(F66, F67)*F65*$F$68)</f>
        <v>11</v>
      </c>
      <c r="G69" s="378">
        <f>MIN(11, 2*G62*G63*G64*MAX(G66, G67)*G65*$F$68)</f>
        <v>3.6000000000000005</v>
      </c>
      <c r="H69" s="101"/>
      <c r="I69" s="413"/>
      <c r="J69" s="414"/>
      <c r="K69" s="108"/>
      <c r="L69" s="406"/>
      <c r="Q69" s="91"/>
      <c r="R69" s="91"/>
      <c r="S69" s="91"/>
      <c r="T69" s="91"/>
      <c r="U69" s="91"/>
      <c r="V69" s="91"/>
      <c r="W69" s="91"/>
      <c r="X69" s="91"/>
    </row>
    <row r="70" spans="1:24" ht="15" hidden="1" customHeight="1">
      <c r="A70" s="354"/>
      <c r="B70" s="389" t="s">
        <v>5266</v>
      </c>
      <c r="C70" s="378">
        <f>IF(C53&gt;C54, C69, 0.5*(11-C69)*COS(PI()*C53/C54)+0.5*(11+C69))</f>
        <v>11</v>
      </c>
      <c r="D70" s="378">
        <f>IF(D53&gt;D54, D69, 0.5*(11-D69)*COS(PI()*D53/D54)+0.5*(11+D69))</f>
        <v>11</v>
      </c>
      <c r="E70" s="378">
        <f>IF(E53&gt;E54, E69, 0.5*(11-E69)*COS(PI()*E53/E54)+0.5*(11+E69))</f>
        <v>11</v>
      </c>
      <c r="F70" s="378">
        <f>IF(F53&gt;F54, F69, 0.5*(11-F69)*COS(PI()*F53/F54)+0.5*(11+F69))</f>
        <v>11</v>
      </c>
      <c r="G70" s="378">
        <f>IF(G53&gt;G54, G69, 0.5*(11-G69)*COS(PI()*G53/G54)+0.5*(11+G69))</f>
        <v>11</v>
      </c>
      <c r="H70" s="101"/>
      <c r="I70" s="413"/>
      <c r="J70" s="414"/>
      <c r="K70" s="108"/>
      <c r="L70" s="406"/>
      <c r="Q70" s="91"/>
      <c r="R70" s="91"/>
      <c r="S70" s="91"/>
      <c r="T70" s="91"/>
      <c r="U70" s="91"/>
      <c r="V70" s="91"/>
      <c r="W70" s="91"/>
      <c r="X70" s="91"/>
    </row>
    <row r="71" spans="1:24" ht="15" hidden="1" customHeight="1">
      <c r="A71" s="354"/>
      <c r="B71" s="392" t="s">
        <v>22</v>
      </c>
      <c r="C71" s="424" cm="1">
        <f t="array" ref="C71">INDEX((Dropdowns!$E$67:$G$76, Dropdowns!$E$79:$G$87), $I$24, MATCH($C$55,Dropdowns!$E$66:$G$66,0), IF($B$36=2017, 1, 2))</f>
        <v>0.4</v>
      </c>
      <c r="D71" s="105" cm="1">
        <f t="array" ref="D71">INDEX(DB_SIA, $I$9, $I71+D$57)</f>
        <v>1</v>
      </c>
      <c r="E71" s="105" cm="1">
        <f t="array" ref="E71">INDEX(DB_SIA, $I$9, $I71+E$57)</f>
        <v>1</v>
      </c>
      <c r="F71" s="105" cm="1">
        <f t="array" ref="F71">INDEX(DB_SIA, $I$9, $I71+F$57)</f>
        <v>1</v>
      </c>
      <c r="G71" s="424">
        <f>INDEX(Dropdowns!$E$70:$G$70, MATCH($G$55,Dropdowns!$E$66:$G$66,0))</f>
        <v>0.9</v>
      </c>
      <c r="H71" s="101"/>
      <c r="I71" s="421">
        <v>33</v>
      </c>
      <c r="J71" s="414"/>
      <c r="K71" s="108"/>
      <c r="L71" s="406"/>
      <c r="Q71" s="91"/>
      <c r="R71" s="91"/>
      <c r="S71" s="91"/>
      <c r="T71" s="91"/>
      <c r="U71" s="91"/>
      <c r="V71" s="91"/>
      <c r="W71" s="91"/>
      <c r="X71" s="91"/>
    </row>
    <row r="72" spans="1:24" ht="15" hidden="1" customHeight="1">
      <c r="A72" s="354"/>
      <c r="B72" s="392" t="s">
        <v>149</v>
      </c>
      <c r="C72" s="105" cm="1">
        <f t="array" ref="C72">INDEX(DB_SIA, $I$9, $I72+C$57)</f>
        <v>1</v>
      </c>
      <c r="D72" s="105" cm="1">
        <f t="array" ref="D72">INDEX(DB_SIA, $I$9, $I72+D$57)</f>
        <v>1</v>
      </c>
      <c r="E72" s="105" cm="1">
        <f t="array" ref="E72">INDEX(DB_SIA, $I$9, $I72+E$57)</f>
        <v>0.5</v>
      </c>
      <c r="F72" s="105" cm="1">
        <f t="array" ref="F72">INDEX(DB_SIA, $I$9, $I72+F$57)</f>
        <v>1</v>
      </c>
      <c r="G72" s="105" cm="1">
        <f t="array" ref="G72">INDEX(DB_SIA, $I$9, $I72+G$57)</f>
        <v>1</v>
      </c>
      <c r="H72" s="101"/>
      <c r="I72" s="421">
        <v>34</v>
      </c>
      <c r="J72" s="414"/>
      <c r="K72" s="108"/>
      <c r="L72" s="406"/>
      <c r="Q72" s="91"/>
      <c r="R72" s="91"/>
      <c r="S72" s="91"/>
      <c r="T72" s="91"/>
      <c r="U72" s="91"/>
      <c r="V72" s="91"/>
      <c r="W72" s="91"/>
      <c r="X72" s="91"/>
    </row>
    <row r="73" spans="1:24" ht="15" hidden="1" customHeight="1">
      <c r="A73" s="354"/>
      <c r="B73" s="388" t="s">
        <v>196</v>
      </c>
      <c r="C73" s="336">
        <f>C49/(0.8*C59*C61)</f>
        <v>3.5863095238095242</v>
      </c>
      <c r="D73" s="336">
        <f>D49/(0.8*D59*D61)</f>
        <v>3.5863095238095242</v>
      </c>
      <c r="E73" s="336">
        <f>E49/(0.8*E59*E61)</f>
        <v>2.2989163614163619</v>
      </c>
      <c r="F73" s="336">
        <f>F49/(0.8*F59*F61)</f>
        <v>4.6109693877551026</v>
      </c>
      <c r="G73" s="336">
        <f>G49/(0.8*G59*G61)</f>
        <v>3.5863095238095242</v>
      </c>
      <c r="H73" s="101"/>
      <c r="I73" s="413"/>
      <c r="J73" s="414"/>
      <c r="K73" s="108"/>
      <c r="L73" s="406"/>
      <c r="Q73" s="91"/>
      <c r="R73" s="91"/>
      <c r="S73" s="91"/>
      <c r="T73" s="91"/>
      <c r="U73" s="91"/>
      <c r="V73" s="91"/>
      <c r="W73" s="91"/>
      <c r="X73" s="91"/>
    </row>
    <row r="74" spans="1:24" ht="15" hidden="1" customHeight="1">
      <c r="A74" s="354"/>
      <c r="B74" s="388" t="s">
        <v>195</v>
      </c>
      <c r="C74" s="337">
        <f>C71*((C70*C42)/11+C43)*C45*C44*C72</f>
        <v>197.10000000000005</v>
      </c>
      <c r="D74" s="337">
        <f>D71*((D70*D42)/11+D43)*D45*D44*D72</f>
        <v>492.75000000000006</v>
      </c>
      <c r="E74" s="337">
        <f>E71*((E70*E42)/11+E43)*E45*E44*E72</f>
        <v>246.37500000000003</v>
      </c>
      <c r="F74" s="337">
        <f>F71*((F70*F42)/11+F43)*F45*F44*F72</f>
        <v>492.75000000000006</v>
      </c>
      <c r="G74" s="337">
        <f>G71*((G70*G42)/11+G43)*G45*G44*G72</f>
        <v>443.47500000000002</v>
      </c>
      <c r="H74" s="101"/>
      <c r="I74" s="413"/>
      <c r="J74" s="414"/>
      <c r="K74" s="108"/>
      <c r="L74" s="406"/>
      <c r="Q74" s="91"/>
      <c r="R74" s="91"/>
      <c r="S74" s="91"/>
      <c r="T74" s="91"/>
      <c r="U74" s="91"/>
      <c r="V74" s="91"/>
      <c r="W74" s="91"/>
      <c r="X74" s="91"/>
    </row>
    <row r="75" spans="1:24" ht="15" hidden="1" customHeight="1">
      <c r="A75" s="354"/>
      <c r="B75" s="388" t="s">
        <v>197</v>
      </c>
      <c r="C75" s="336">
        <f>C74*C73/1000</f>
        <v>0.70686160714285751</v>
      </c>
      <c r="D75" s="336">
        <f>D74*D73/1000</f>
        <v>1.7671540178571434</v>
      </c>
      <c r="E75" s="336">
        <f>E74*E73/1000</f>
        <v>0.5663955185439562</v>
      </c>
      <c r="F75" s="336">
        <f>F74*F73/1000</f>
        <v>2.2720551658163273</v>
      </c>
      <c r="G75" s="336">
        <f>G74*G73/1000</f>
        <v>1.590438616071429</v>
      </c>
      <c r="H75" s="101"/>
      <c r="I75" s="413"/>
      <c r="J75" s="414"/>
      <c r="K75" s="108"/>
      <c r="L75" s="406"/>
      <c r="Q75" s="91"/>
      <c r="R75" s="91"/>
      <c r="S75" s="91"/>
      <c r="T75" s="91"/>
      <c r="U75" s="91"/>
      <c r="V75" s="91"/>
      <c r="W75" s="91"/>
      <c r="X75" s="91"/>
    </row>
    <row r="76" spans="1:24" ht="15" hidden="1" customHeight="1">
      <c r="A76" s="354"/>
      <c r="B76" s="354"/>
      <c r="C76" s="354"/>
      <c r="D76" s="354"/>
      <c r="E76" s="354"/>
      <c r="F76" s="354"/>
      <c r="G76" s="354"/>
      <c r="H76" s="354"/>
      <c r="I76" s="413"/>
      <c r="J76" s="414"/>
      <c r="K76" s="108"/>
      <c r="L76" s="108"/>
      <c r="M76" s="108"/>
      <c r="N76" s="108"/>
      <c r="O76" s="108"/>
      <c r="Q76" s="91"/>
      <c r="R76" s="91"/>
      <c r="S76" s="91"/>
      <c r="T76" s="91"/>
      <c r="U76" s="91"/>
      <c r="V76" s="91"/>
      <c r="W76" s="91"/>
      <c r="X76" s="91"/>
    </row>
    <row r="77" spans="1:24" s="90" customFormat="1" ht="21.2" customHeight="1">
      <c r="A77" s="350"/>
      <c r="B77" s="94" t="str" cm="1">
        <f t="array" ref="B77">INDEX(Textes!$B:$D, K77, $K$2)</f>
        <v>Leuchten</v>
      </c>
      <c r="C77" s="86"/>
      <c r="D77" s="86"/>
      <c r="E77" s="86"/>
      <c r="F77" s="86"/>
      <c r="G77" s="86"/>
      <c r="H77" s="86"/>
      <c r="I77" s="82"/>
      <c r="J77" s="82"/>
      <c r="K77" s="91">
        <v>86</v>
      </c>
      <c r="L77" s="98"/>
      <c r="M77" s="91"/>
      <c r="N77" s="91"/>
      <c r="O77" s="91"/>
      <c r="P77" s="96"/>
      <c r="Q77" s="91"/>
      <c r="R77" s="91"/>
      <c r="S77" s="91"/>
      <c r="T77" s="91"/>
      <c r="U77" s="91"/>
      <c r="V77" s="91"/>
      <c r="W77" s="91"/>
      <c r="X77" s="91"/>
    </row>
    <row r="78" spans="1:24" ht="45" customHeight="1">
      <c r="A78" s="355" t="s">
        <v>5244</v>
      </c>
      <c r="B78" s="368"/>
      <c r="C78" s="109" t="str" cm="1">
        <f t="array" ref="C78">INDEX(Textes!$B:$D, L78, $K$2)</f>
        <v>System-
leistung</v>
      </c>
      <c r="D78" s="109" t="str" cm="1">
        <f t="array" ref="D78">INDEX(Textes!$B:$D, M78, $K$2)</f>
        <v>Anzahl</v>
      </c>
      <c r="E78" s="109" t="str" cm="1">
        <f t="array" ref="E78">INDEX(Textes!$B:$D, N78, $K$2)</f>
        <v>Effektive 
Betriebs-
leistung</v>
      </c>
      <c r="F78" s="110" t="str" cm="1">
        <f t="array" ref="F78">INDEX(Textes!$B:$D, O78, $K$2)</f>
        <v>Installierte Leistung</v>
      </c>
      <c r="G78" s="86"/>
      <c r="H78" s="86"/>
      <c r="K78" s="91" t="s">
        <v>156</v>
      </c>
      <c r="L78" s="91">
        <v>88</v>
      </c>
      <c r="M78" s="91">
        <v>90</v>
      </c>
      <c r="N78" s="91">
        <v>91</v>
      </c>
      <c r="O78" s="91">
        <v>92</v>
      </c>
      <c r="Q78" s="91"/>
      <c r="R78" s="91"/>
      <c r="S78" s="91"/>
      <c r="T78" s="91"/>
      <c r="U78" s="91"/>
      <c r="V78" s="91"/>
      <c r="W78" s="91"/>
      <c r="X78" s="91"/>
    </row>
    <row r="79" spans="1:24" s="114" customFormat="1" ht="16.5">
      <c r="A79" s="350"/>
      <c r="B79" s="111"/>
      <c r="C79" s="112" t="s">
        <v>172</v>
      </c>
      <c r="D79" s="112" t="s">
        <v>156</v>
      </c>
      <c r="E79" s="112" t="s">
        <v>172</v>
      </c>
      <c r="F79" s="113" t="s">
        <v>162</v>
      </c>
      <c r="G79" s="86"/>
      <c r="H79" s="86"/>
      <c r="I79" s="81"/>
      <c r="J79" s="81"/>
      <c r="K79" s="96"/>
      <c r="L79" s="96"/>
      <c r="M79" s="96"/>
      <c r="N79" s="96"/>
      <c r="O79" s="96"/>
      <c r="P79" s="96"/>
      <c r="Q79" s="96"/>
      <c r="R79" s="96"/>
      <c r="S79" s="96"/>
      <c r="T79" s="96"/>
      <c r="U79" s="96"/>
      <c r="V79" s="96"/>
      <c r="W79" s="96"/>
      <c r="X79" s="96"/>
    </row>
    <row r="80" spans="1:24" ht="15" customHeight="1">
      <c r="A80" s="351"/>
      <c r="B80" s="287"/>
      <c r="C80" s="115" t="str">
        <f>IFERROR(VLOOKUP(B80, LeuchtenTabelle, 7, FALSE), "")</f>
        <v/>
      </c>
      <c r="D80" s="188"/>
      <c r="E80" s="349"/>
      <c r="F80" s="116" t="str">
        <f>IFERROR(IF(E80&gt;0, E80, C80) * D80 / 1000, "")</f>
        <v/>
      </c>
      <c r="G80" s="86"/>
      <c r="H80" s="86"/>
    </row>
    <row r="81" spans="1:24" ht="15" customHeight="1">
      <c r="A81" s="351"/>
      <c r="B81" s="287"/>
      <c r="C81" s="115" t="str">
        <f>IFERROR(VLOOKUP(B81, LeuchtenTabelle, 7, FALSE), "")</f>
        <v/>
      </c>
      <c r="D81" s="188"/>
      <c r="E81" s="349"/>
      <c r="F81" s="116" t="str">
        <f t="shared" ref="F81:F84" si="2">IFERROR(IF(E81&gt;0, E81, C81) * D81 / 1000, "")</f>
        <v/>
      </c>
      <c r="G81" s="86"/>
      <c r="H81" s="86"/>
    </row>
    <row r="82" spans="1:24" ht="15" customHeight="1">
      <c r="A82" s="351"/>
      <c r="B82" s="287"/>
      <c r="C82" s="115" t="str">
        <f>IFERROR(VLOOKUP(B82, LeuchtenTabelle, 7, FALSE), "")</f>
        <v/>
      </c>
      <c r="D82" s="188"/>
      <c r="E82" s="349"/>
      <c r="F82" s="116" t="str">
        <f t="shared" si="2"/>
        <v/>
      </c>
      <c r="G82" s="86"/>
      <c r="H82" s="86"/>
    </row>
    <row r="83" spans="1:24" ht="15" customHeight="1">
      <c r="A83" s="351"/>
      <c r="B83" s="287"/>
      <c r="C83" s="115" t="str">
        <f>IFERROR(VLOOKUP(B83, LeuchtenTabelle, 7, FALSE), "")</f>
        <v/>
      </c>
      <c r="D83" s="188"/>
      <c r="E83" s="349"/>
      <c r="F83" s="116" t="str">
        <f t="shared" si="2"/>
        <v/>
      </c>
      <c r="G83" s="86"/>
      <c r="H83" s="86"/>
    </row>
    <row r="84" spans="1:24" ht="15" customHeight="1">
      <c r="A84" s="351"/>
      <c r="B84" s="287"/>
      <c r="C84" s="115" t="str">
        <f>IFERROR(VLOOKUP(B84, LeuchtenTabelle, 7, FALSE), "")</f>
        <v/>
      </c>
      <c r="D84" s="188"/>
      <c r="E84" s="349"/>
      <c r="F84" s="116" t="str">
        <f t="shared" si="2"/>
        <v/>
      </c>
      <c r="G84" s="86"/>
      <c r="H84" s="86"/>
    </row>
    <row r="85" spans="1:24" ht="16.5">
      <c r="A85" s="351"/>
      <c r="B85" s="117"/>
      <c r="C85" s="95"/>
      <c r="D85" s="95"/>
      <c r="E85" s="95"/>
      <c r="F85" s="118"/>
      <c r="G85" s="86"/>
      <c r="H85" s="95"/>
    </row>
    <row r="86" spans="1:24" s="90" customFormat="1" ht="21.2" customHeight="1">
      <c r="A86" s="350"/>
      <c r="B86" s="94" t="str" cm="1">
        <f t="array" ref="B86">INDEX(Textes!$B:$D, K86, $K$2)</f>
        <v>Energiebilanz</v>
      </c>
      <c r="C86" s="86"/>
      <c r="D86" s="86"/>
      <c r="E86" s="86"/>
      <c r="F86" s="86"/>
      <c r="G86" s="86"/>
      <c r="H86" s="86"/>
      <c r="I86" s="82"/>
      <c r="J86" s="82"/>
      <c r="K86" s="91">
        <v>93</v>
      </c>
      <c r="L86" s="394" t="s">
        <v>130</v>
      </c>
      <c r="M86" s="394" t="s">
        <v>131</v>
      </c>
      <c r="N86" s="394" t="s">
        <v>132</v>
      </c>
      <c r="O86" s="394" t="s">
        <v>5297</v>
      </c>
      <c r="P86" s="394" t="s">
        <v>5298</v>
      </c>
      <c r="Q86" s="91"/>
      <c r="R86" s="91"/>
      <c r="S86" s="91"/>
      <c r="T86" s="91"/>
      <c r="U86" s="91"/>
      <c r="V86" s="91"/>
      <c r="W86" s="91"/>
      <c r="X86" s="91"/>
    </row>
    <row r="87" spans="1:24" ht="42" customHeight="1">
      <c r="A87" s="351"/>
      <c r="B87" s="368"/>
      <c r="C87" s="109" t="str" cm="1">
        <f t="array" ref="C87">INDEX(Textes!$B:$D,L87, $K$2)</f>
        <v>Projektwert</v>
      </c>
      <c r="D87" s="109" t="str" cm="1">
        <f t="array" ref="D87">INDEX(Textes!$B:$D, M87, $K$2)</f>
        <v>Grenzwert</v>
      </c>
      <c r="E87" s="109" t="str" cm="1">
        <f t="array" ref="E87">INDEX(Textes!$B:$D, N87, $K$2)</f>
        <v>Minergie / Prokilowatt / EffEL</v>
      </c>
      <c r="F87" s="110" t="str" cm="1">
        <f t="array" ref="F87">INDEX(Textes!$B:$D, O87, $K$2)</f>
        <v>Zielwert</v>
      </c>
      <c r="G87" s="86"/>
      <c r="H87" s="86"/>
      <c r="K87" s="91" t="s">
        <v>156</v>
      </c>
      <c r="L87" s="91">
        <v>95</v>
      </c>
      <c r="M87" s="91">
        <v>97</v>
      </c>
      <c r="N87" s="91">
        <v>98</v>
      </c>
      <c r="O87" s="91">
        <v>99</v>
      </c>
      <c r="Q87" s="91"/>
      <c r="R87" s="91"/>
      <c r="S87" s="91"/>
      <c r="T87" s="91"/>
      <c r="U87" s="91"/>
      <c r="V87" s="91"/>
      <c r="W87" s="91"/>
      <c r="X87" s="91"/>
    </row>
    <row r="88" spans="1:24" ht="15" customHeight="1">
      <c r="A88" s="351"/>
      <c r="B88" s="80" t="str" cm="1">
        <f t="array" ref="B88">INDEX(Textes!$B:$D, K88, $K$2)</f>
        <v>Installierte Leistung (kW)</v>
      </c>
      <c r="C88" s="119" t="str">
        <f>IF(SUM(F80:$F$84)&gt;0, SUM(F80:$F$84), "")</f>
        <v/>
      </c>
      <c r="D88" s="119" t="str">
        <f>IFERROR(D$89*$C$8/1000, "")</f>
        <v/>
      </c>
      <c r="E88" s="119" t="s">
        <v>156</v>
      </c>
      <c r="F88" s="120" t="str">
        <f>IFERROR(F$89*$C$8/1000, "")</f>
        <v/>
      </c>
      <c r="G88" s="86"/>
      <c r="H88" s="95"/>
      <c r="K88" s="96">
        <v>100</v>
      </c>
      <c r="L88" s="431">
        <f>SUM(F80:F84)</f>
        <v>0</v>
      </c>
      <c r="M88" s="430">
        <f>D73*$C$8/1000</f>
        <v>0</v>
      </c>
      <c r="N88" s="430">
        <f>E73*$C$8/1000</f>
        <v>0</v>
      </c>
      <c r="O88" s="430">
        <f>F73*$C$8/1000</f>
        <v>0</v>
      </c>
      <c r="P88" s="431">
        <f>SUMPRODUCT($C$80:$C$84,$D$80:$D$84)/1000</f>
        <v>0</v>
      </c>
    </row>
    <row r="89" spans="1:24" ht="15" customHeight="1">
      <c r="A89" s="351"/>
      <c r="B89" s="80" t="str" cm="1">
        <f t="array" ref="B89">INDEX(Textes!$B:$D, K89, $K$2)</f>
        <v>Spezifische Leistung (W/m²)</v>
      </c>
      <c r="C89" s="119" t="str">
        <f>IFERROR(C88/$C$8*1000, "")</f>
        <v/>
      </c>
      <c r="D89" s="119" t="str">
        <f>IFERROR($M$89, "")</f>
        <v/>
      </c>
      <c r="E89" s="119" t="s">
        <v>156</v>
      </c>
      <c r="F89" s="120" t="str">
        <f>IFERROR($N$89, "")</f>
        <v/>
      </c>
      <c r="G89" s="86"/>
      <c r="H89" s="95"/>
      <c r="K89" s="96">
        <v>101</v>
      </c>
      <c r="L89" s="371" t="e">
        <f>L$88/$C$8*1000</f>
        <v>#DIV/0!</v>
      </c>
      <c r="M89" s="371" t="e">
        <f>M$88/$C$8*1000</f>
        <v>#DIV/0!</v>
      </c>
      <c r="N89" s="371" t="e">
        <f>N$88/$C$8*1000</f>
        <v>#DIV/0!</v>
      </c>
      <c r="O89" s="371" t="e">
        <f>O$88/$C$8*1000</f>
        <v>#DIV/0!</v>
      </c>
      <c r="P89" s="371" t="e">
        <f>P$88/$C$8*1000</f>
        <v>#DIV/0!</v>
      </c>
    </row>
    <row r="90" spans="1:24" ht="15" customHeight="1">
      <c r="A90" s="351"/>
      <c r="B90" s="80" t="str" cm="1">
        <f t="array" ref="B90">INDEX(Textes!$B:$D, K90, $K$2)</f>
        <v>Volllaststunden (h/a)</v>
      </c>
      <c r="C90" s="121" t="str">
        <f>IF(ISNUMBER(C88), L$90, "")</f>
        <v/>
      </c>
      <c r="D90" s="121" t="str">
        <f>IF(ISNUMBER(D88), M$90, "")</f>
        <v/>
      </c>
      <c r="E90" s="121" t="s">
        <v>156</v>
      </c>
      <c r="F90" s="400" t="str">
        <f>IF(ISNUMBER(F88), N$90, "")</f>
        <v/>
      </c>
      <c r="G90" s="86"/>
      <c r="H90" s="95"/>
      <c r="K90" s="96">
        <v>102</v>
      </c>
      <c r="L90" s="372">
        <f>IFERROR(C$74, "")</f>
        <v>197.10000000000005</v>
      </c>
      <c r="M90" s="372">
        <f>IFERROR(D$74, "")</f>
        <v>492.75000000000006</v>
      </c>
      <c r="N90" s="372">
        <f>IFERROR(E$74, "")</f>
        <v>246.37500000000003</v>
      </c>
      <c r="O90" s="372">
        <f>IFERROR(F$74, "")</f>
        <v>492.75000000000006</v>
      </c>
      <c r="P90" s="372">
        <f>IFERROR(G$74, "")</f>
        <v>443.47500000000002</v>
      </c>
    </row>
    <row r="91" spans="1:24" ht="15" customHeight="1">
      <c r="A91" s="351"/>
      <c r="B91" s="80" t="str" cm="1">
        <f t="array" ref="B91">INDEX(Textes!$B:$D, K91, $K$2)</f>
        <v>Elektrizitätsbedarf (MWh/a)</v>
      </c>
      <c r="C91" s="120" t="str">
        <f>IFERROR(C92*$C$8/1000, "")</f>
        <v/>
      </c>
      <c r="D91" s="120" t="str">
        <f>IFERROR(D92*$C$8/1000, "")</f>
        <v/>
      </c>
      <c r="E91" s="119" t="str">
        <f>IFERROR(($D91+$F91)/2, "")</f>
        <v/>
      </c>
      <c r="F91" s="120" t="str">
        <f>IFERROR(F92*$C$8/1000, "")</f>
        <v/>
      </c>
      <c r="G91" s="86"/>
      <c r="H91" s="95"/>
      <c r="K91" s="96">
        <v>104</v>
      </c>
      <c r="L91" s="371">
        <f t="shared" ref="L91:P91" si="3">L88*L90/1000</f>
        <v>0</v>
      </c>
      <c r="M91" s="371">
        <f t="shared" si="3"/>
        <v>0</v>
      </c>
      <c r="N91" s="371">
        <f t="shared" si="3"/>
        <v>0</v>
      </c>
      <c r="O91" s="371">
        <f t="shared" si="3"/>
        <v>0</v>
      </c>
      <c r="P91" s="371">
        <f t="shared" si="3"/>
        <v>0</v>
      </c>
    </row>
    <row r="92" spans="1:24" ht="15" customHeight="1">
      <c r="A92" s="351"/>
      <c r="B92" s="80" t="str" cm="1">
        <f t="array" ref="B92">INDEX(Textes!$B:$D, K92, $K$2)</f>
        <v>Elektrizitätsbedarf (kWh/m²)</v>
      </c>
      <c r="C92" s="119" t="str">
        <f>IFERROR(C$88*C$90/$C$8, "")</f>
        <v/>
      </c>
      <c r="D92" s="119" t="str">
        <f>IFERROR(D$88*D$90/$C$8, "")</f>
        <v/>
      </c>
      <c r="E92" s="119" t="str">
        <f>IFERROR(($D92+$F92)/2, "")</f>
        <v/>
      </c>
      <c r="F92" s="120" t="str">
        <f>IFERROR(F$88*F$90/$C$8, "")</f>
        <v/>
      </c>
      <c r="G92" s="86"/>
      <c r="H92" s="95"/>
      <c r="K92" s="96">
        <v>103</v>
      </c>
      <c r="L92" s="375" t="e">
        <f t="shared" ref="L92:P92" si="4">L89*L90/1000</f>
        <v>#DIV/0!</v>
      </c>
      <c r="M92" s="375" t="e">
        <f t="shared" si="4"/>
        <v>#DIV/0!</v>
      </c>
      <c r="N92" s="375" t="e">
        <f t="shared" si="4"/>
        <v>#DIV/0!</v>
      </c>
      <c r="O92" s="375" t="e">
        <f t="shared" si="4"/>
        <v>#DIV/0!</v>
      </c>
      <c r="P92" s="375" t="e">
        <f t="shared" si="4"/>
        <v>#DIV/0!</v>
      </c>
    </row>
    <row r="93" spans="1:24" ht="16.5">
      <c r="A93" s="351"/>
      <c r="B93" s="86"/>
      <c r="C93" s="95"/>
      <c r="D93" s="95"/>
      <c r="E93" s="95"/>
      <c r="F93" s="95"/>
      <c r="G93" s="86"/>
      <c r="H93" s="95"/>
    </row>
    <row r="94" spans="1:24" ht="16.5">
      <c r="A94" s="351"/>
      <c r="B94" s="86"/>
      <c r="C94" s="95"/>
      <c r="D94" s="95"/>
      <c r="E94" s="95"/>
      <c r="F94" s="95"/>
      <c r="G94" s="86"/>
      <c r="H94" s="95"/>
    </row>
    <row r="95" spans="1:24" ht="16.5">
      <c r="A95" s="351"/>
      <c r="B95" s="86"/>
      <c r="C95" s="95"/>
      <c r="D95" s="95"/>
      <c r="E95" s="95"/>
      <c r="F95" s="95"/>
      <c r="G95" s="86"/>
      <c r="H95" s="95"/>
    </row>
    <row r="96" spans="1:24" ht="16.5">
      <c r="A96" s="351"/>
      <c r="B96" s="86"/>
      <c r="C96" s="95"/>
      <c r="D96" s="95"/>
      <c r="E96" s="95"/>
      <c r="F96" s="95"/>
      <c r="G96" s="86"/>
      <c r="H96" s="95"/>
    </row>
    <row r="97" spans="1:8" ht="16.5">
      <c r="A97" s="351"/>
      <c r="B97" s="86"/>
      <c r="C97" s="95"/>
      <c r="D97" s="95"/>
      <c r="E97" s="95"/>
      <c r="F97" s="95"/>
      <c r="G97" s="86"/>
      <c r="H97" s="95"/>
    </row>
    <row r="98" spans="1:8" ht="16.5">
      <c r="A98" s="351"/>
      <c r="B98" s="86"/>
      <c r="C98" s="95"/>
      <c r="D98" s="95"/>
      <c r="E98" s="95"/>
      <c r="F98" s="95"/>
      <c r="G98" s="86"/>
      <c r="H98" s="95"/>
    </row>
    <row r="99" spans="1:8" ht="16.5">
      <c r="A99" s="351"/>
      <c r="B99" s="86"/>
      <c r="C99" s="95"/>
      <c r="D99" s="95"/>
      <c r="E99" s="95"/>
      <c r="F99" s="95"/>
      <c r="G99" s="86"/>
      <c r="H99" s="95"/>
    </row>
    <row r="100" spans="1:8" ht="16.5">
      <c r="A100" s="351"/>
      <c r="B100" s="86"/>
      <c r="C100" s="95"/>
      <c r="D100" s="95"/>
      <c r="E100" s="95"/>
      <c r="F100" s="95"/>
      <c r="G100" s="86"/>
      <c r="H100" s="95"/>
    </row>
    <row r="101" spans="1:8" ht="16.5" hidden="1">
      <c r="A101" s="351"/>
      <c r="B101" s="122"/>
      <c r="C101" s="123"/>
      <c r="D101" s="123"/>
      <c r="E101" s="123"/>
      <c r="F101" s="123"/>
      <c r="G101" s="86"/>
      <c r="H101" s="123"/>
    </row>
    <row r="102" spans="1:8" ht="16.5" hidden="1">
      <c r="A102" s="351"/>
      <c r="B102" s="122"/>
      <c r="C102" s="123"/>
      <c r="D102" s="123"/>
      <c r="E102" s="123"/>
      <c r="F102" s="123"/>
      <c r="G102" s="86"/>
      <c r="H102" s="123"/>
    </row>
    <row r="103" spans="1:8" ht="16.5" hidden="1">
      <c r="B103" s="122"/>
      <c r="C103" s="123"/>
      <c r="D103" s="123"/>
      <c r="E103" s="123"/>
      <c r="F103" s="123"/>
      <c r="G103" s="86"/>
      <c r="H103" s="123"/>
    </row>
    <row r="104" spans="1:8" ht="16.5" hidden="1">
      <c r="A104" s="351"/>
      <c r="B104" s="86"/>
      <c r="C104" s="95"/>
      <c r="D104" s="95"/>
      <c r="E104" s="95"/>
      <c r="F104" s="95"/>
      <c r="G104" s="86"/>
      <c r="H104" s="95"/>
    </row>
    <row r="105" spans="1:8" ht="16.5" hidden="1" customHeight="1">
      <c r="G105" s="86"/>
    </row>
  </sheetData>
  <sheetProtection algorithmName="SHA-512" hashValue="OB0nF4itGkUPCyZjVK1In6GPdhsPLln6+ZxUoy2CABDzp0SZtBJN1f3kTKI7sDhTzDcuzE7+YrlHI0ki11dWSg==" saltValue="lIZUM+rD2U2iItlJDX88ug==" spinCount="100000" sheet="1" objects="1" scenarios="1"/>
  <mergeCells count="25">
    <mergeCell ref="C10:F10"/>
    <mergeCell ref="B4:F4"/>
    <mergeCell ref="C6:F6"/>
    <mergeCell ref="C7:F7"/>
    <mergeCell ref="C8:F8"/>
    <mergeCell ref="C9:F9"/>
    <mergeCell ref="C24:F24"/>
    <mergeCell ref="C11:F11"/>
    <mergeCell ref="C12:F12"/>
    <mergeCell ref="C15:F15"/>
    <mergeCell ref="C16:F16"/>
    <mergeCell ref="C17:F17"/>
    <mergeCell ref="C18:F18"/>
    <mergeCell ref="C19:F19"/>
    <mergeCell ref="C20:F20"/>
    <mergeCell ref="C21:F21"/>
    <mergeCell ref="C22:F22"/>
    <mergeCell ref="C23:F23"/>
    <mergeCell ref="C33:F33"/>
    <mergeCell ref="C27:F27"/>
    <mergeCell ref="C28:F28"/>
    <mergeCell ref="C29:F29"/>
    <mergeCell ref="C30:F30"/>
    <mergeCell ref="C31:F31"/>
    <mergeCell ref="C32:F32"/>
  </mergeCells>
  <conditionalFormatting sqref="B80:B84">
    <cfRule type="expression" dxfId="8" priority="5">
      <formula>NOT(ISBLANK($B80))</formula>
    </cfRule>
  </conditionalFormatting>
  <conditionalFormatting sqref="B10:F12 B15:F23">
    <cfRule type="expression" dxfId="7" priority="6">
      <formula>$J$9=FALSE</formula>
    </cfRule>
  </conditionalFormatting>
  <conditionalFormatting sqref="B12:F12">
    <cfRule type="expression" dxfId="6" priority="8">
      <formula>$J$11=FALSE</formula>
    </cfRule>
  </conditionalFormatting>
  <conditionalFormatting sqref="B28:F33">
    <cfRule type="expression" dxfId="5" priority="9">
      <formula>NOT($J$27)</formula>
    </cfRule>
  </conditionalFormatting>
  <conditionalFormatting sqref="C12">
    <cfRule type="expression" dxfId="4" priority="1">
      <formula>AND(NOT($J$11), NOT(ISBLANK($C12)))</formula>
    </cfRule>
  </conditionalFormatting>
  <conditionalFormatting sqref="C6:F12 C15:F24 C27:F33">
    <cfRule type="expression" dxfId="3" priority="7">
      <formula>NOT(ISBLANK($C6))</formula>
    </cfRule>
  </conditionalFormatting>
  <conditionalFormatting sqref="C10:F11 C15 C17:F23">
    <cfRule type="expression" dxfId="2" priority="2">
      <formula>AND(NOT($J$9), NOT(ISBLANK($C10)))</formula>
    </cfRule>
  </conditionalFormatting>
  <conditionalFormatting sqref="C28:F33">
    <cfRule type="expression" dxfId="1" priority="3">
      <formula>AND(NOT($J$27), NOT(ISBLANK($C28)))</formula>
    </cfRule>
  </conditionalFormatting>
  <conditionalFormatting sqref="D80:E84">
    <cfRule type="expression" dxfId="0" priority="4">
      <formula>NOT(ISBLANK(D80))</formula>
    </cfRule>
  </conditionalFormatting>
  <dataValidations count="22">
    <dataValidation type="list" allowBlank="1" showInputMessage="1" showErrorMessage="1" sqref="C27:F27" xr:uid="{BD46A91A-9C7A-4760-A35C-605C02A73D4F}">
      <formula1>JaNein</formula1>
    </dataValidation>
    <dataValidation type="list" allowBlank="1" showInputMessage="1" showErrorMessage="1" sqref="C33:F33" xr:uid="{D41B0407-A9E7-4602-A263-885913D0FD12}">
      <formula1>Regelung_Tageslicht</formula1>
    </dataValidation>
    <dataValidation type="list" allowBlank="1" showInputMessage="1" showErrorMessage="1" sqref="C28:F28" xr:uid="{306A7B0B-8D53-426D-9EEC-883E6E18F5A0}">
      <formula1>Glasanteil</formula1>
    </dataValidation>
    <dataValidation type="list" allowBlank="1" showInputMessage="1" showErrorMessage="1" sqref="C30:F30" xr:uid="{FA31AB31-B0E8-4680-980F-8AD4B0CC9489}">
      <formula1>Umgebung</formula1>
    </dataValidation>
    <dataValidation type="list" allowBlank="1" showInputMessage="1" showErrorMessage="1" sqref="C29:F29" xr:uid="{11DBA931-E58D-4CC5-97DC-DE8FE718BFEE}">
      <formula1>Raumhelligkeit</formula1>
    </dataValidation>
    <dataValidation type="list" allowBlank="1" showInputMessage="1" showErrorMessage="1" sqref="C32:F32" xr:uid="{39440092-3D6C-47C8-86E4-20B3E514F2B5}">
      <formula1>IF($I$31&lt;6,Sonnenschutz_Regelung_Mit,Sonnenschutz_Regelung_Ohne)</formula1>
    </dataValidation>
    <dataValidation type="list" allowBlank="1" showInputMessage="1" showErrorMessage="1" sqref="C31:F31" xr:uid="{9DF4AB5B-8D7B-4644-9F9A-BE5AA0D21878}">
      <formula1>Sonnenschutz_Art</formula1>
    </dataValidation>
    <dataValidation type="decimal" allowBlank="1" showInputMessage="1" showErrorMessage="1" sqref="C22:F22" xr:uid="{9EFB1F34-3966-47B7-85E9-874E3D629F06}">
      <formula1>0</formula1>
      <formula2>9999</formula2>
    </dataValidation>
    <dataValidation type="decimal" allowBlank="1" showInputMessage="1" showErrorMessage="1" sqref="C21:F21" xr:uid="{83CC5D5F-9AF7-4DCD-80F4-06EE7086C1B1}">
      <formula1>0</formula1>
      <formula2>365</formula2>
    </dataValidation>
    <dataValidation type="decimal" allowBlank="1" showInputMessage="1" showErrorMessage="1" sqref="C20:F20" xr:uid="{D70D3463-FF80-438E-AA8E-C197524F2AFD}">
      <formula1>0</formula1>
      <formula2>13</formula2>
    </dataValidation>
    <dataValidation type="decimal" allowBlank="1" showInputMessage="1" showErrorMessage="1" sqref="C19:F19" xr:uid="{93006761-00DC-4068-B05B-F75CBD7A829C}">
      <formula1>0</formula1>
      <formula2>11</formula2>
    </dataValidation>
    <dataValidation type="list" allowBlank="1" showInputMessage="1" showErrorMessage="1" sqref="C18:F18" xr:uid="{C147B24A-6734-4300-B913-D3F1D1F0D21F}">
      <formula1>"0.05,0.75"</formula1>
    </dataValidation>
    <dataValidation type="decimal" allowBlank="1" showInputMessage="1" showErrorMessage="1" sqref="C17:F17" xr:uid="{93318738-AB60-420B-8549-39F12F2CE31D}">
      <formula1>0</formula1>
      <formula2>30</formula2>
    </dataValidation>
    <dataValidation type="decimal" allowBlank="1" showInputMessage="1" showErrorMessage="1" sqref="C15:F15" xr:uid="{F65C58C8-4E25-4367-B540-4B7ED9B61EA8}">
      <formula1>0</formula1>
      <formula2>999</formula2>
    </dataValidation>
    <dataValidation type="list" allowBlank="1" showInputMessage="1" showErrorMessage="1" sqref="C9:F9" xr:uid="{0196A7B3-FC47-40C6-887E-1F9B2AD46019}">
      <formula1>RoomTypes</formula1>
    </dataValidation>
    <dataValidation type="list" allowBlank="1" showInputMessage="1" showErrorMessage="1" sqref="C24:F24" xr:uid="{AF50B2BA-5FA9-4366-9C2E-276D4D4C5CD9}">
      <formula1>k_Pr</formula1>
    </dataValidation>
    <dataValidation type="decimal" allowBlank="1" showInputMessage="1" showErrorMessage="1" sqref="C16:F16 C8:F8" xr:uid="{4F53DF86-2802-42BA-A79A-076DBEEF788E}">
      <formula1>0</formula1>
      <formula2>1000000</formula2>
    </dataValidation>
    <dataValidation type="textLength" allowBlank="1" showInputMessage="1" showErrorMessage="1" sqref="C6:F7" xr:uid="{1B26C6BD-9303-4E64-AF92-0FA14B35B8BC}">
      <formula1>0</formula1>
      <formula2>250</formula2>
    </dataValidation>
    <dataValidation type="list" allowBlank="1" showInputMessage="1" showErrorMessage="1" sqref="B80:B84" xr:uid="{65CF7083-DF42-4465-873C-22AE63CF2FCD}">
      <formula1>LeuchtenListe</formula1>
    </dataValidation>
    <dataValidation type="decimal" operator="greaterThanOrEqual" allowBlank="1" showInputMessage="1" showErrorMessage="1" sqref="E80:E84" xr:uid="{F29673E7-86D3-4097-B746-1F423137F34E}">
      <formula1>0</formula1>
    </dataValidation>
    <dataValidation type="whole" allowBlank="1" showInputMessage="1" showErrorMessage="1" sqref="D80:D84" xr:uid="{41877CE4-CD37-41D9-9E80-53BBCF974C6B}">
      <formula1>0</formula1>
      <formula2>1000000</formula2>
    </dataValidation>
    <dataValidation type="list" allowBlank="1" showInputMessage="1" showErrorMessage="1" sqref="C32:F32" xr:uid="{349F6A91-DF5E-4CB6-94DD-7C4DC1684E0D}">
      <formula1>IF($I$31&lt;=5, Sonnenschutz_Regelung_Mit, Sonnenschutz_Regelung_Ohne)</formula1>
    </dataValidation>
  </dataValidations>
  <pageMargins left="0.7" right="0.7" top="0.75" bottom="0.75" header="0.3" footer="0.3"/>
  <legacyDrawing r:id="rId1"/>
  <extLst>
    <ext xmlns:x14="http://schemas.microsoft.com/office/spreadsheetml/2009/9/main" uri="{CCE6A557-97BC-4b89-ADB6-D9C93CAAB3DF}">
      <x14:dataValidations xmlns:xm="http://schemas.microsoft.com/office/excel/2006/main" count="5">
        <x14:dataValidation type="list" allowBlank="1" showInputMessage="1" showErrorMessage="1" xr:uid="{C2A293E3-30F9-4990-804E-11D260AF9C5C}">
          <x14:formula1>
            <xm:f>Dropdowns!$A$209:$A$215</xm:f>
          </x14:formula1>
          <xm:sqref>C12:F12</xm:sqref>
        </x14:dataValidation>
        <x14:dataValidation type="list" allowBlank="1" showInputMessage="1" showErrorMessage="1" xr:uid="{C4C9B15C-4201-4E73-96B7-F70234AB444B}">
          <x14:formula1>
            <xm:f>Dropdowns!$A$60:$A$62</xm:f>
          </x14:formula1>
          <xm:sqref>C27:F33 C23:F24</xm:sqref>
        </x14:dataValidation>
        <x14:dataValidation type="list" allowBlank="1" showInputMessage="1" showErrorMessage="1" xr:uid="{E4751092-BBC0-455B-B178-6E5235113824}">
          <x14:formula1>
            <xm:f>Dropdowns!$A$92:$A$93</xm:f>
          </x14:formula1>
          <xm:sqref>C11:F11</xm:sqref>
        </x14:dataValidation>
        <x14:dataValidation type="list" allowBlank="1" showInputMessage="1" showErrorMessage="1" xr:uid="{89F691CC-CD25-4944-A5C3-BC3CC514AC80}">
          <x14:formula1>
            <xm:f>Dropdowns!$A$42:$A$47</xm:f>
          </x14:formula1>
          <xm:sqref>C31:F31</xm:sqref>
        </x14:dataValidation>
        <x14:dataValidation type="list" allowBlank="1" showInputMessage="1" showErrorMessage="1" xr:uid="{54721723-C4EC-48D3-8692-BBF0102F817F}">
          <x14:formula1>
            <xm:f>Dropdowns!$A$28:$A$38</xm:f>
          </x14:formula1>
          <xm:sqref>C28:F28</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3A6639-9EEA-47DA-A4A4-10614AA916AD}">
  <sheetPr>
    <tabColor theme="6"/>
  </sheetPr>
  <dimension ref="A1:G215"/>
  <sheetViews>
    <sheetView topLeftCell="A61" zoomScale="70" zoomScaleNormal="70" workbookViewId="0">
      <selection activeCell="J73" sqref="J73"/>
    </sheetView>
  </sheetViews>
  <sheetFormatPr baseColWidth="10" defaultColWidth="11.5546875" defaultRowHeight="15.75"/>
  <cols>
    <col min="1" max="1" width="35.21875" style="71" bestFit="1" customWidth="1"/>
    <col min="2" max="4" width="30.6640625" style="62" customWidth="1"/>
    <col min="5" max="8" width="10.77734375" style="62" customWidth="1"/>
    <col min="9" max="9" width="20.109375" style="62" bestFit="1" customWidth="1"/>
    <col min="10" max="10" width="28.5546875" style="62" bestFit="1" customWidth="1"/>
    <col min="11" max="11" width="37.88671875" style="62" customWidth="1"/>
    <col min="12" max="12" width="16.77734375" style="62" bestFit="1" customWidth="1"/>
    <col min="13" max="16384" width="11.5546875" style="62"/>
  </cols>
  <sheetData>
    <row r="1" spans="1:7">
      <c r="A1" s="72" t="s">
        <v>272</v>
      </c>
      <c r="B1" s="63" t="s">
        <v>274</v>
      </c>
    </row>
    <row r="2" spans="1:7">
      <c r="B2" s="70">
        <f>A!$J$2</f>
        <v>1</v>
      </c>
    </row>
    <row r="3" spans="1:7">
      <c r="B3" s="70"/>
    </row>
    <row r="4" spans="1:7">
      <c r="B4" s="83" t="s">
        <v>417</v>
      </c>
      <c r="C4" s="84" t="s">
        <v>415</v>
      </c>
      <c r="D4" s="84" t="s">
        <v>416</v>
      </c>
      <c r="E4" s="84"/>
      <c r="F4" s="84"/>
      <c r="G4" s="84"/>
    </row>
    <row r="6" spans="1:7">
      <c r="B6" s="63" t="s">
        <v>107</v>
      </c>
      <c r="C6" s="63"/>
      <c r="D6" s="63"/>
    </row>
    <row r="7" spans="1:7">
      <c r="B7" s="64" t="s">
        <v>142</v>
      </c>
      <c r="C7" s="64" t="s">
        <v>141</v>
      </c>
      <c r="D7" s="64"/>
    </row>
    <row r="8" spans="1:7">
      <c r="A8" s="71" t="str" cm="1">
        <f t="array" ref="A8">IF(ISBLANK(D8), "", INDEX(B8:D8, $B$2))</f>
        <v>Konstantlichtregelung (LED)</v>
      </c>
      <c r="B8" s="172" t="s">
        <v>589</v>
      </c>
      <c r="C8" s="172" t="s">
        <v>587</v>
      </c>
      <c r="D8" s="172" t="s">
        <v>588</v>
      </c>
      <c r="E8" s="176">
        <v>1</v>
      </c>
    </row>
    <row r="9" spans="1:7">
      <c r="A9" s="71" t="str" cm="1">
        <f t="array" ref="A9">IF(ISBLANK(D9), "", INDEX(B9:D9, $B$2))</f>
        <v>Auto off</v>
      </c>
      <c r="B9" s="65" t="s">
        <v>123</v>
      </c>
      <c r="C9" s="65" t="s">
        <v>123</v>
      </c>
      <c r="D9" s="65" t="s">
        <v>123</v>
      </c>
      <c r="E9" s="65">
        <v>1.2</v>
      </c>
    </row>
    <row r="10" spans="1:7">
      <c r="A10" s="71" t="str" cm="1">
        <f t="array" ref="A10">IF(ISBLANK(D10), "", INDEX(B10:D10, $B$2))</f>
        <v>Auto on-off</v>
      </c>
      <c r="B10" s="65" t="s">
        <v>124</v>
      </c>
      <c r="C10" s="65" t="s">
        <v>124</v>
      </c>
      <c r="D10" s="65" t="s">
        <v>124</v>
      </c>
      <c r="E10" s="65">
        <v>1.2</v>
      </c>
    </row>
    <row r="11" spans="1:7">
      <c r="A11" s="71" t="str" cm="1">
        <f t="array" ref="A11">IF(ISBLANK(D11), "", INDEX(B11:D11, $B$2))</f>
        <v>Schaltuhr</v>
      </c>
      <c r="B11" s="65" t="s">
        <v>110</v>
      </c>
      <c r="C11" s="65" t="s">
        <v>433</v>
      </c>
      <c r="D11" s="65" t="s">
        <v>435</v>
      </c>
      <c r="E11" s="65">
        <v>1.5</v>
      </c>
    </row>
    <row r="12" spans="1:7">
      <c r="A12" s="71" t="str" cm="1">
        <f t="array" ref="A12">IF(ISBLANK(D12), "", INDEX(B12:D12, $B$2))</f>
        <v>Manuell</v>
      </c>
      <c r="B12" s="65" t="s">
        <v>243</v>
      </c>
      <c r="C12" s="65" t="s">
        <v>401</v>
      </c>
      <c r="D12" s="65" t="s">
        <v>434</v>
      </c>
      <c r="E12" s="176">
        <v>2</v>
      </c>
    </row>
    <row r="13" spans="1:7">
      <c r="A13" s="71" t="str" cm="1">
        <f t="array" ref="A13">IF(ISBLANK(D13), "", INDEX(B13:D13, $B$2))</f>
        <v/>
      </c>
    </row>
    <row r="14" spans="1:7">
      <c r="A14" s="71" t="str" cm="1">
        <f t="array" ref="A14">IF(ISBLANK(D14), "", INDEX(B14:D14, $B$2))</f>
        <v/>
      </c>
      <c r="B14" s="63" t="s">
        <v>103</v>
      </c>
      <c r="C14" s="63"/>
      <c r="D14" s="63"/>
    </row>
    <row r="15" spans="1:7">
      <c r="A15" s="71" t="str" cm="1">
        <f t="array" ref="A15">IF(ISBLANK(D15), "", INDEX(B15:D15, $B$2))</f>
        <v/>
      </c>
      <c r="B15" s="64" t="s">
        <v>142</v>
      </c>
      <c r="C15" s="64" t="s">
        <v>143</v>
      </c>
      <c r="D15" s="64"/>
    </row>
    <row r="16" spans="1:7">
      <c r="A16" s="71" t="str" cm="1">
        <f t="array" ref="A16">IF(ISBLANK(D16), "", INDEX(B16:D16, $B$2))</f>
        <v>Hell</v>
      </c>
      <c r="B16" s="65" t="s">
        <v>387</v>
      </c>
      <c r="C16" s="65" t="s">
        <v>391</v>
      </c>
      <c r="D16" s="65" t="s">
        <v>430</v>
      </c>
      <c r="E16" s="176">
        <v>1</v>
      </c>
    </row>
    <row r="17" spans="1:5">
      <c r="A17" s="71" t="str" cm="1">
        <f t="array" ref="A17">IF(ISBLANK(D17), "", INDEX(B17:D17, $B$2))</f>
        <v>Normal</v>
      </c>
      <c r="B17" s="65" t="s">
        <v>388</v>
      </c>
      <c r="C17" s="65" t="s">
        <v>388</v>
      </c>
      <c r="D17" s="65" t="s">
        <v>431</v>
      </c>
      <c r="E17" s="65">
        <v>1.1000000000000001</v>
      </c>
    </row>
    <row r="18" spans="1:5">
      <c r="A18" s="71" t="str" cm="1">
        <f t="array" ref="A18">IF(ISBLANK(D18), "", INDEX(B18:D18, $B$2))</f>
        <v>Dunkel</v>
      </c>
      <c r="B18" s="65" t="s">
        <v>389</v>
      </c>
      <c r="C18" s="65" t="s">
        <v>390</v>
      </c>
      <c r="D18" s="65" t="s">
        <v>432</v>
      </c>
      <c r="E18" s="65">
        <v>1.5</v>
      </c>
    </row>
    <row r="19" spans="1:5">
      <c r="A19" s="71" t="str" cm="1">
        <f t="array" ref="A19">IF(ISBLANK(D19), "", INDEX(B19:D19, $B$2))</f>
        <v/>
      </c>
    </row>
    <row r="20" spans="1:5">
      <c r="A20" s="71" t="str" cm="1">
        <f t="array" ref="A20">IF(ISBLANK(D20), "", INDEX(B20:D20, $B$2))</f>
        <v/>
      </c>
      <c r="B20" s="63" t="s">
        <v>104</v>
      </c>
      <c r="C20" s="63"/>
      <c r="D20" s="63"/>
    </row>
    <row r="21" spans="1:5">
      <c r="A21" s="71" t="str" cm="1">
        <f t="array" ref="A21">IF(ISBLANK(D21), "", INDEX(B21:D21, $B$2))</f>
        <v/>
      </c>
      <c r="B21" s="64" t="s">
        <v>142</v>
      </c>
      <c r="C21" s="64" t="s">
        <v>144</v>
      </c>
      <c r="D21" s="64"/>
    </row>
    <row r="22" spans="1:5">
      <c r="A22" s="71" t="str" cm="1">
        <f t="array" ref="A22">IF(ISBLANK(D22), "", INDEX(B22:D22, $B$2))</f>
        <v>Keine (freie Sicht)</v>
      </c>
      <c r="B22" s="65" t="s">
        <v>392</v>
      </c>
      <c r="C22" s="65" t="s">
        <v>395</v>
      </c>
      <c r="D22" s="65" t="s">
        <v>438</v>
      </c>
      <c r="E22" s="176">
        <v>1</v>
      </c>
    </row>
    <row r="23" spans="1:5">
      <c r="A23" s="71" t="str" cm="1">
        <f t="array" ref="A23">IF(ISBLANK(D23), "", INDEX(B23:D23, $B$2))</f>
        <v>Mässig</v>
      </c>
      <c r="B23" s="65" t="s">
        <v>393</v>
      </c>
      <c r="C23" s="65" t="s">
        <v>396</v>
      </c>
      <c r="D23" s="65" t="s">
        <v>437</v>
      </c>
      <c r="E23" s="65">
        <v>1.2</v>
      </c>
    </row>
    <row r="24" spans="1:5">
      <c r="A24" s="71" t="str" cm="1">
        <f t="array" ref="A24">IF(ISBLANK(D24), "", INDEX(B24:D24, $B$2))</f>
        <v>Stark (innerstädtisch)</v>
      </c>
      <c r="B24" s="65" t="s">
        <v>394</v>
      </c>
      <c r="C24" s="65" t="s">
        <v>397</v>
      </c>
      <c r="D24" s="65" t="s">
        <v>436</v>
      </c>
      <c r="E24" s="65">
        <v>1.4</v>
      </c>
    </row>
    <row r="25" spans="1:5">
      <c r="A25" s="71" t="str" cm="1">
        <f t="array" ref="A25">IF(ISBLANK(D25), "", INDEX(B25:D25, $B$2))</f>
        <v/>
      </c>
    </row>
    <row r="26" spans="1:5">
      <c r="A26" s="71" t="str" cm="1">
        <f t="array" ref="A26">IF(ISBLANK(D26), "", INDEX(B26:D26, $B$2))</f>
        <v/>
      </c>
      <c r="B26" s="63" t="s">
        <v>102</v>
      </c>
      <c r="C26" s="63"/>
      <c r="D26" s="63"/>
    </row>
    <row r="27" spans="1:5">
      <c r="A27" s="71" t="str" cm="1">
        <f t="array" ref="A27">IF(ISBLANK(D27), "", INDEX(B27:D27, $B$2))</f>
        <v/>
      </c>
      <c r="B27" s="64" t="s">
        <v>142</v>
      </c>
      <c r="C27" s="64" t="s">
        <v>147</v>
      </c>
      <c r="D27" s="64"/>
    </row>
    <row r="28" spans="1:5">
      <c r="A28" s="402" cm="1">
        <f t="array" ref="A28">IF(ISBLANK(D28), "", INDEX(B28:D28, $B$2))</f>
        <v>0</v>
      </c>
      <c r="B28" s="66">
        <v>0</v>
      </c>
      <c r="C28" s="66">
        <f>B28</f>
        <v>0</v>
      </c>
      <c r="D28" s="66">
        <f>C28</f>
        <v>0</v>
      </c>
      <c r="E28" s="65"/>
    </row>
    <row r="29" spans="1:5">
      <c r="A29" s="402" cm="1">
        <f t="array" ref="A29">IF(ISBLANK(D29), "", INDEX(B29:D29, $B$2))</f>
        <v>0.1</v>
      </c>
      <c r="B29" s="66">
        <v>0.1</v>
      </c>
      <c r="C29" s="66">
        <f t="shared" ref="C29:D38" si="0">B29</f>
        <v>0.1</v>
      </c>
      <c r="D29" s="66">
        <f t="shared" si="0"/>
        <v>0.1</v>
      </c>
      <c r="E29" s="65"/>
    </row>
    <row r="30" spans="1:5">
      <c r="A30" s="402" cm="1">
        <f t="array" ref="A30">IF(ISBLANK(D30), "", INDEX(B30:D30, $B$2))</f>
        <v>0.2</v>
      </c>
      <c r="B30" s="66">
        <v>0.2</v>
      </c>
      <c r="C30" s="66">
        <f t="shared" si="0"/>
        <v>0.2</v>
      </c>
      <c r="D30" s="66">
        <f t="shared" si="0"/>
        <v>0.2</v>
      </c>
      <c r="E30" s="65"/>
    </row>
    <row r="31" spans="1:5">
      <c r="A31" s="402" cm="1">
        <f t="array" ref="A31">IF(ISBLANK(D31), "", INDEX(B31:D31, $B$2))</f>
        <v>0.3</v>
      </c>
      <c r="B31" s="66">
        <v>0.3</v>
      </c>
      <c r="C31" s="66">
        <f t="shared" si="0"/>
        <v>0.3</v>
      </c>
      <c r="D31" s="66">
        <f t="shared" si="0"/>
        <v>0.3</v>
      </c>
      <c r="E31" s="65"/>
    </row>
    <row r="32" spans="1:5">
      <c r="A32" s="402" cm="1">
        <f t="array" ref="A32">IF(ISBLANK(D32), "", INDEX(B32:D32, $B$2))</f>
        <v>0.4</v>
      </c>
      <c r="B32" s="66">
        <v>0.4</v>
      </c>
      <c r="C32" s="66">
        <f t="shared" si="0"/>
        <v>0.4</v>
      </c>
      <c r="D32" s="66">
        <f t="shared" si="0"/>
        <v>0.4</v>
      </c>
      <c r="E32" s="65"/>
    </row>
    <row r="33" spans="1:5">
      <c r="A33" s="402" cm="1">
        <f t="array" ref="A33">IF(ISBLANK(D33), "", INDEX(B33:D33, $B$2))</f>
        <v>0.5</v>
      </c>
      <c r="B33" s="66">
        <v>0.5</v>
      </c>
      <c r="C33" s="66">
        <f t="shared" si="0"/>
        <v>0.5</v>
      </c>
      <c r="D33" s="66">
        <f t="shared" si="0"/>
        <v>0.5</v>
      </c>
      <c r="E33" s="65"/>
    </row>
    <row r="34" spans="1:5">
      <c r="A34" s="402" cm="1">
        <f t="array" ref="A34">IF(ISBLANK(D34), "", INDEX(B34:D34, $B$2))</f>
        <v>0.6</v>
      </c>
      <c r="B34" s="66">
        <v>0.6</v>
      </c>
      <c r="C34" s="66">
        <f t="shared" si="0"/>
        <v>0.6</v>
      </c>
      <c r="D34" s="66">
        <f t="shared" si="0"/>
        <v>0.6</v>
      </c>
      <c r="E34" s="65"/>
    </row>
    <row r="35" spans="1:5">
      <c r="A35" s="402" cm="1">
        <f t="array" ref="A35">IF(ISBLANK(D35), "", INDEX(B35:D35, $B$2))</f>
        <v>0.7</v>
      </c>
      <c r="B35" s="66">
        <v>0.7</v>
      </c>
      <c r="C35" s="66">
        <f t="shared" si="0"/>
        <v>0.7</v>
      </c>
      <c r="D35" s="66">
        <f t="shared" si="0"/>
        <v>0.7</v>
      </c>
      <c r="E35" s="65"/>
    </row>
    <row r="36" spans="1:5">
      <c r="A36" s="402" cm="1">
        <f t="array" ref="A36">IF(ISBLANK(D36), "", INDEX(B36:D36, $B$2))</f>
        <v>0.8</v>
      </c>
      <c r="B36" s="66">
        <v>0.8</v>
      </c>
      <c r="C36" s="66">
        <f t="shared" si="0"/>
        <v>0.8</v>
      </c>
      <c r="D36" s="66">
        <f t="shared" si="0"/>
        <v>0.8</v>
      </c>
      <c r="E36" s="65"/>
    </row>
    <row r="37" spans="1:5">
      <c r="A37" s="402" cm="1">
        <f t="array" ref="A37">IF(ISBLANK(D37), "", INDEX(B37:D37, $B$2))</f>
        <v>0.9</v>
      </c>
      <c r="B37" s="66">
        <v>0.9</v>
      </c>
      <c r="C37" s="66">
        <f t="shared" si="0"/>
        <v>0.9</v>
      </c>
      <c r="D37" s="66">
        <f t="shared" si="0"/>
        <v>0.9</v>
      </c>
      <c r="E37" s="65"/>
    </row>
    <row r="38" spans="1:5">
      <c r="A38" s="402" cm="1">
        <f t="array" ref="A38">IF(ISBLANK(D38), "", INDEX(B38:D38, $B$2))</f>
        <v>1</v>
      </c>
      <c r="B38" s="66">
        <v>1</v>
      </c>
      <c r="C38" s="66">
        <f t="shared" si="0"/>
        <v>1</v>
      </c>
      <c r="D38" s="66">
        <f t="shared" si="0"/>
        <v>1</v>
      </c>
      <c r="E38" s="65"/>
    </row>
    <row r="39" spans="1:5">
      <c r="A39" s="71" t="str" cm="1">
        <f t="array" ref="A39">IF(ISBLANK(D39), "", INDEX(B39:D39, $B$2))</f>
        <v/>
      </c>
    </row>
    <row r="40" spans="1:5">
      <c r="A40" s="71" t="str" cm="1">
        <f t="array" ref="A40">IF(ISBLANK(D40), "", INDEX(B40:D40, $B$2))</f>
        <v/>
      </c>
      <c r="B40" s="63" t="s">
        <v>105</v>
      </c>
      <c r="C40" s="63"/>
      <c r="D40" s="63"/>
    </row>
    <row r="41" spans="1:5">
      <c r="A41" s="71" t="str" cm="1">
        <f t="array" ref="A41">IF(ISBLANK(D41), "", INDEX(B41:D41, $B$2))</f>
        <v/>
      </c>
      <c r="B41" s="64" t="s">
        <v>142</v>
      </c>
      <c r="C41" s="64" t="s">
        <v>151</v>
      </c>
      <c r="D41" s="64"/>
    </row>
    <row r="42" spans="1:5">
      <c r="A42" s="71" t="str" cm="1">
        <f t="array" ref="A42">IF(ISBLANK(D42), "", INDEX(B42:D42, $B$2))</f>
        <v>Lamellen (hell) mit Umlenkung</v>
      </c>
      <c r="B42" s="65" t="s">
        <v>117</v>
      </c>
      <c r="C42" s="65" t="s">
        <v>575</v>
      </c>
      <c r="D42" s="65" t="s">
        <v>581</v>
      </c>
      <c r="E42" s="176">
        <v>1</v>
      </c>
    </row>
    <row r="43" spans="1:5">
      <c r="A43" s="71" t="str" cm="1">
        <f t="array" ref="A43">IF(ISBLANK(D43), "", INDEX(B43:D43, $B$2))</f>
        <v>Lamellen (hell) ohne Umlenkung</v>
      </c>
      <c r="B43" s="65" t="s">
        <v>118</v>
      </c>
      <c r="C43" s="65" t="s">
        <v>576</v>
      </c>
      <c r="D43" s="65" t="s">
        <v>582</v>
      </c>
      <c r="E43" s="65">
        <v>1.1000000000000001</v>
      </c>
    </row>
    <row r="44" spans="1:5">
      <c r="A44" s="71" t="str" cm="1">
        <f t="array" ref="A44">IF(ISBLANK(D44), "", INDEX(B44:D44, $B$2))</f>
        <v>Lamellen (mittel) oder Stoff (hell)</v>
      </c>
      <c r="B44" s="65" t="s">
        <v>119</v>
      </c>
      <c r="C44" s="65" t="s">
        <v>577</v>
      </c>
      <c r="D44" s="65" t="s">
        <v>583</v>
      </c>
      <c r="E44" s="65">
        <v>1.2</v>
      </c>
    </row>
    <row r="45" spans="1:5">
      <c r="A45" s="71" t="str" cm="1">
        <f t="array" ref="A45">IF(ISBLANK(D45), "", INDEX(B45:D45, $B$2))</f>
        <v>Lamellen (dunkel) oder Stoff (mittel)</v>
      </c>
      <c r="B45" s="65" t="s">
        <v>120</v>
      </c>
      <c r="C45" s="65" t="s">
        <v>578</v>
      </c>
      <c r="D45" s="65" t="s">
        <v>584</v>
      </c>
      <c r="E45" s="65">
        <v>1.3</v>
      </c>
    </row>
    <row r="46" spans="1:5">
      <c r="A46" s="71" t="str" cm="1">
        <f t="array" ref="A46">IF(ISBLANK(D46), "", INDEX(B46:D46, $B$2))</f>
        <v>Stoffbehang (dunkel)</v>
      </c>
      <c r="B46" s="65" t="s">
        <v>121</v>
      </c>
      <c r="C46" s="65" t="s">
        <v>579</v>
      </c>
      <c r="D46" s="65" t="s">
        <v>585</v>
      </c>
      <c r="E46" s="65">
        <v>1.4</v>
      </c>
    </row>
    <row r="47" spans="1:5">
      <c r="A47" s="71" t="str" cm="1">
        <f t="array" ref="A47">IF(ISBLANK(D47), "", INDEX(B47:D47, $B$2))</f>
        <v>kein Sonnenschutz</v>
      </c>
      <c r="B47" s="65" t="s">
        <v>122</v>
      </c>
      <c r="C47" s="65" t="s">
        <v>580</v>
      </c>
      <c r="D47" s="65" t="s">
        <v>586</v>
      </c>
      <c r="E47" s="176">
        <v>1</v>
      </c>
    </row>
    <row r="48" spans="1:5">
      <c r="A48" s="71" t="str" cm="1">
        <f t="array" ref="A48">IF(ISBLANK(D48), "", INDEX(B48:D48, $B$2))</f>
        <v/>
      </c>
    </row>
    <row r="49" spans="1:5">
      <c r="B49" s="63" t="s">
        <v>106</v>
      </c>
      <c r="E49" s="63"/>
    </row>
    <row r="50" spans="1:5">
      <c r="A50" s="71" t="str" cm="1">
        <f t="array" ref="A50">IF(ISBLANK(D50), "", INDEX(B50:D50, $B$2))</f>
        <v/>
      </c>
      <c r="B50" s="64" t="s">
        <v>142</v>
      </c>
      <c r="C50" s="64" t="s">
        <v>151</v>
      </c>
      <c r="D50" s="64"/>
    </row>
    <row r="51" spans="1:5">
      <c r="A51" s="71" t="str" cm="1">
        <f t="array" ref="A51">IF(ISBLANK(D51), "", INDEX(B51:D51, $B$2))</f>
        <v>Automatisch mit Lamellennachführung</v>
      </c>
      <c r="B51" s="65" t="s">
        <v>398</v>
      </c>
      <c r="C51" s="65" t="s">
        <v>404</v>
      </c>
      <c r="D51" s="65" t="s">
        <v>569</v>
      </c>
      <c r="E51" s="176">
        <v>1</v>
      </c>
    </row>
    <row r="52" spans="1:5">
      <c r="A52" s="71" t="str" cm="1">
        <f t="array" ref="A52">IF(ISBLANK(D52), "", INDEX(B52:D52, $B$2))</f>
        <v>Automatisch mit Berücksichtigung der Verschattung</v>
      </c>
      <c r="B52" s="65" t="s">
        <v>572</v>
      </c>
      <c r="C52" s="65" t="s">
        <v>574</v>
      </c>
      <c r="D52" s="65" t="s">
        <v>573</v>
      </c>
      <c r="E52" s="65">
        <v>1.1000000000000001</v>
      </c>
    </row>
    <row r="53" spans="1:5">
      <c r="A53" s="71" t="str" cm="1">
        <f t="array" ref="A53">IF(ISBLANK(D53), "", INDEX(B53:D53, $B$2))</f>
        <v>Motorbetrieben mit automatischer Steuerung</v>
      </c>
      <c r="B53" s="65" t="s">
        <v>570</v>
      </c>
      <c r="C53" s="65" t="s">
        <v>403</v>
      </c>
      <c r="D53" s="65" t="s">
        <v>568</v>
      </c>
      <c r="E53" s="65">
        <v>1.2</v>
      </c>
    </row>
    <row r="54" spans="1:5">
      <c r="A54" s="71" t="str" cm="1">
        <f t="array" ref="A54">IF(ISBLANK(D54), "", INDEX(B54:D54, $B$2))</f>
        <v>Motorbetrieben mit manueller Betätigung</v>
      </c>
      <c r="B54" s="65" t="s">
        <v>571</v>
      </c>
      <c r="C54" s="65" t="s">
        <v>402</v>
      </c>
      <c r="D54" s="65" t="s">
        <v>567</v>
      </c>
      <c r="E54" s="65">
        <v>1.3</v>
      </c>
    </row>
    <row r="55" spans="1:5">
      <c r="A55" s="71" t="str" cm="1">
        <f t="array" ref="A55">IF(ISBLANK(D55), "", INDEX(B55:D55, $B$2))</f>
        <v>Manuell</v>
      </c>
      <c r="B55" s="65" t="s">
        <v>243</v>
      </c>
      <c r="C55" s="65" t="s">
        <v>401</v>
      </c>
      <c r="D55" s="65" t="s">
        <v>434</v>
      </c>
      <c r="E55" s="65">
        <v>1.4</v>
      </c>
    </row>
    <row r="56" spans="1:5">
      <c r="A56" s="71" t="str" cm="1">
        <f t="array" ref="A56">IF(ISBLANK(D56), "", INDEX(B56:D56, $B$2))</f>
        <v>Keine</v>
      </c>
      <c r="B56" s="65" t="s">
        <v>399</v>
      </c>
      <c r="C56" s="65" t="s">
        <v>400</v>
      </c>
      <c r="D56" s="65" t="s">
        <v>439</v>
      </c>
      <c r="E56" s="176">
        <v>1</v>
      </c>
    </row>
    <row r="57" spans="1:5">
      <c r="A57" s="71" t="str" cm="1">
        <f t="array" ref="A57">IF(ISBLANK(D57), "", INDEX(B57:D57, $B$2))</f>
        <v/>
      </c>
    </row>
    <row r="58" spans="1:5">
      <c r="A58" s="71" t="str" cm="1">
        <f t="array" ref="A58">IF(ISBLANK(D58), "", INDEX(B58:D58, $B$2))</f>
        <v/>
      </c>
      <c r="B58" s="63" t="s">
        <v>440</v>
      </c>
      <c r="E58" s="63"/>
    </row>
    <row r="59" spans="1:5">
      <c r="A59" s="71" t="str" cm="1">
        <f t="array" ref="A59">IF(ISBLANK(D59), "", INDEX(B59:D59, $B$2))</f>
        <v/>
      </c>
      <c r="B59" s="64" t="s">
        <v>156</v>
      </c>
      <c r="C59" s="64" t="s">
        <v>156</v>
      </c>
      <c r="D59" s="64"/>
    </row>
    <row r="60" spans="1:5">
      <c r="A60" s="71" t="str" cm="1">
        <f t="array" ref="A60">IF(ISBLANK(D60), "", INDEX(B60:D60, $B$2))</f>
        <v>Dauernde Präsenz</v>
      </c>
      <c r="B60" s="173" t="s">
        <v>443</v>
      </c>
      <c r="C60" s="65" t="s">
        <v>444</v>
      </c>
      <c r="D60" s="65" t="s">
        <v>562</v>
      </c>
      <c r="E60" s="177" t="s">
        <v>30</v>
      </c>
    </row>
    <row r="61" spans="1:5">
      <c r="A61" s="71" t="str" cm="1">
        <f t="array" ref="A61">IF(ISBLANK(D61), "", INDEX(B61:D61, $B$2))</f>
        <v>Normale Präsenz</v>
      </c>
      <c r="B61" s="173" t="s">
        <v>442</v>
      </c>
      <c r="C61" s="65" t="s">
        <v>445</v>
      </c>
      <c r="D61" s="65" t="s">
        <v>563</v>
      </c>
      <c r="E61" s="177" t="s">
        <v>34</v>
      </c>
    </row>
    <row r="62" spans="1:5">
      <c r="A62" s="71" t="str" cm="1">
        <f t="array" ref="A62">IF(ISBLANK(D62), "", INDEX(B62:D62, $B$2))</f>
        <v>Sporadische Präsenz</v>
      </c>
      <c r="B62" s="65" t="s">
        <v>441</v>
      </c>
      <c r="C62" s="65" t="s">
        <v>446</v>
      </c>
      <c r="D62" s="65" t="s">
        <v>564</v>
      </c>
      <c r="E62" s="177" t="s">
        <v>62</v>
      </c>
    </row>
    <row r="63" spans="1:5">
      <c r="E63" s="178"/>
    </row>
    <row r="64" spans="1:5">
      <c r="A64" s="71" t="str" cm="1">
        <f t="array" ref="A64">IF(ISBLANK(D64), "", INDEX(B64:D64, $B$2))</f>
        <v/>
      </c>
      <c r="B64" s="63" t="s">
        <v>97</v>
      </c>
      <c r="C64" s="63"/>
      <c r="D64" s="63"/>
    </row>
    <row r="65" spans="1:7">
      <c r="A65" s="71" t="str" cm="1">
        <f t="array" ref="A65">IF(ISBLANK(D65), "", INDEX(B65:D65, $B$2))</f>
        <v/>
      </c>
      <c r="B65" s="64" t="s">
        <v>245</v>
      </c>
      <c r="C65" s="64" t="s">
        <v>150</v>
      </c>
      <c r="D65" s="64"/>
    </row>
    <row r="66" spans="1:7">
      <c r="A66" s="71" t="str" cm="1">
        <f t="array" ref="A66">IF(ISBLANK(D66), "", INDEX(B66:D66, $B$2))</f>
        <v/>
      </c>
      <c r="B66" s="85"/>
      <c r="C66" s="85"/>
      <c r="D66" s="85"/>
      <c r="E66" s="179" t="s">
        <v>30</v>
      </c>
      <c r="F66" s="179" t="s">
        <v>34</v>
      </c>
      <c r="G66" s="179" t="s">
        <v>62</v>
      </c>
    </row>
    <row r="67" spans="1:7">
      <c r="A67" s="71" t="str" cm="1">
        <f t="array" ref="A67">IF(ISBLANK(D67), "", INDEX(B67:D67, $B$2))</f>
        <v>Auto on-off, 1 Min.</v>
      </c>
      <c r="B67" s="65" t="s">
        <v>113</v>
      </c>
      <c r="C67" s="65" t="s">
        <v>316</v>
      </c>
      <c r="D67" s="65" t="s">
        <v>316</v>
      </c>
      <c r="E67" s="69">
        <v>0.6</v>
      </c>
      <c r="F67" s="69">
        <v>0.6</v>
      </c>
      <c r="G67" s="69">
        <v>0.3</v>
      </c>
    </row>
    <row r="68" spans="1:7">
      <c r="A68" s="71" t="str" cm="1">
        <f t="array" ref="A68">IF(ISBLANK(D68), "", INDEX(B68:D68, $B$2))</f>
        <v>Auto on-off, 2 Min.</v>
      </c>
      <c r="B68" s="65" t="s">
        <v>112</v>
      </c>
      <c r="C68" s="65" t="s">
        <v>317</v>
      </c>
      <c r="D68" s="65" t="s">
        <v>317</v>
      </c>
      <c r="E68" s="69">
        <v>0.7</v>
      </c>
      <c r="F68" s="69">
        <v>0.7</v>
      </c>
      <c r="G68" s="69">
        <v>0.4</v>
      </c>
    </row>
    <row r="69" spans="1:7">
      <c r="A69" s="71" t="str" cm="1">
        <f t="array" ref="A69">IF(ISBLANK(D69), "", INDEX(B69:D69, $B$2))</f>
        <v>Auto on-off, 5 Min.</v>
      </c>
      <c r="B69" s="65" t="s">
        <v>111</v>
      </c>
      <c r="C69" s="65" t="s">
        <v>318</v>
      </c>
      <c r="D69" s="65" t="s">
        <v>318</v>
      </c>
      <c r="E69" s="69">
        <v>0.8</v>
      </c>
      <c r="F69" s="69">
        <v>0.8</v>
      </c>
      <c r="G69" s="69">
        <v>0.5</v>
      </c>
    </row>
    <row r="70" spans="1:7">
      <c r="A70" s="71" t="str" cm="1">
        <f t="array" ref="A70">IF(ISBLANK(D70), "", INDEX(B70:D70, $B$2))</f>
        <v>Auto on-off, 15 Min.</v>
      </c>
      <c r="B70" s="65" t="s">
        <v>176</v>
      </c>
      <c r="C70" s="65" t="s">
        <v>319</v>
      </c>
      <c r="D70" s="65" t="s">
        <v>319</v>
      </c>
      <c r="E70" s="69">
        <v>0.9</v>
      </c>
      <c r="F70" s="69">
        <v>0.9</v>
      </c>
      <c r="G70" s="69">
        <v>0.6</v>
      </c>
    </row>
    <row r="71" spans="1:7">
      <c r="A71" s="71" t="str" cm="1">
        <f t="array" ref="A71">IF(ISBLANK(D71), "", INDEX(B71:D71, $B$2))</f>
        <v>Auto off, 1 Min.</v>
      </c>
      <c r="B71" s="65" t="s">
        <v>116</v>
      </c>
      <c r="C71" s="65" t="s">
        <v>320</v>
      </c>
      <c r="D71" s="65" t="s">
        <v>320</v>
      </c>
      <c r="E71" s="69">
        <v>0.5</v>
      </c>
      <c r="F71" s="69">
        <v>0.5</v>
      </c>
      <c r="G71" s="69">
        <v>0.2</v>
      </c>
    </row>
    <row r="72" spans="1:7">
      <c r="A72" s="71" t="str" cm="1">
        <f t="array" ref="A72">IF(ISBLANK(D72), "", INDEX(B72:D72, $B$2))</f>
        <v>Auto off, 2 Min.</v>
      </c>
      <c r="B72" s="65" t="s">
        <v>115</v>
      </c>
      <c r="C72" s="65" t="s">
        <v>321</v>
      </c>
      <c r="D72" s="65" t="s">
        <v>321</v>
      </c>
      <c r="E72" s="69">
        <v>0.6</v>
      </c>
      <c r="F72" s="69">
        <v>0.6</v>
      </c>
      <c r="G72" s="69">
        <v>0.3</v>
      </c>
    </row>
    <row r="73" spans="1:7">
      <c r="A73" s="71" t="str" cm="1">
        <f t="array" ref="A73">IF(ISBLANK(D73), "", INDEX(B73:D73, $B$2))</f>
        <v>Auto off, 5 Min.</v>
      </c>
      <c r="B73" s="65" t="s">
        <v>114</v>
      </c>
      <c r="C73" s="65" t="s">
        <v>322</v>
      </c>
      <c r="D73" s="65" t="s">
        <v>322</v>
      </c>
      <c r="E73" s="69">
        <v>0.7</v>
      </c>
      <c r="F73" s="69">
        <v>0.7</v>
      </c>
      <c r="G73" s="69">
        <v>0.4</v>
      </c>
    </row>
    <row r="74" spans="1:7">
      <c r="A74" s="71" t="str" cm="1">
        <f t="array" ref="A74">IF(ISBLANK(D74), "", INDEX(B74:D74, $B$2))</f>
        <v>Auto off, 15 Min.</v>
      </c>
      <c r="B74" s="65" t="s">
        <v>177</v>
      </c>
      <c r="C74" s="65" t="s">
        <v>323</v>
      </c>
      <c r="D74" s="65" t="s">
        <v>323</v>
      </c>
      <c r="E74" s="69">
        <v>0.8</v>
      </c>
      <c r="F74" s="69">
        <v>0.8</v>
      </c>
      <c r="G74" s="69">
        <v>0.5</v>
      </c>
    </row>
    <row r="75" spans="1:7">
      <c r="A75" s="71" t="str" cm="1">
        <f t="array" ref="A75">IF(ISBLANK(D75), "", INDEX(B75:D75, $B$2))</f>
        <v>Schaltuhr</v>
      </c>
      <c r="B75" s="65" t="s">
        <v>110</v>
      </c>
      <c r="C75" s="65" t="s">
        <v>566</v>
      </c>
      <c r="D75" s="65" t="s">
        <v>435</v>
      </c>
      <c r="E75" s="69">
        <v>0.95</v>
      </c>
      <c r="F75" s="69">
        <v>0.95</v>
      </c>
      <c r="G75" s="69">
        <v>0.8</v>
      </c>
    </row>
    <row r="76" spans="1:7">
      <c r="A76" s="71" t="str" cm="1">
        <f t="array" ref="A76">IF(ISBLANK(D76), "", INDEX(B76:D76, $B$2))</f>
        <v>Manuell</v>
      </c>
      <c r="B76" s="67" t="s">
        <v>243</v>
      </c>
      <c r="C76" s="65" t="s">
        <v>401</v>
      </c>
      <c r="D76" s="65" t="s">
        <v>434</v>
      </c>
      <c r="E76" s="183">
        <v>1</v>
      </c>
      <c r="F76" s="69">
        <v>1</v>
      </c>
      <c r="G76" s="69">
        <v>1</v>
      </c>
    </row>
    <row r="77" spans="1:7">
      <c r="A77" s="71" t="str" cm="1">
        <f t="array" ref="A77">IF(ISBLANK(D77), "", INDEX(B77:D77, $B$2))</f>
        <v/>
      </c>
      <c r="B77" s="64" t="s">
        <v>142</v>
      </c>
      <c r="C77" s="64" t="s">
        <v>150</v>
      </c>
      <c r="D77" s="64"/>
    </row>
    <row r="78" spans="1:7">
      <c r="A78" s="71" t="str" cm="1">
        <f t="array" ref="A78">IF(ISBLANK(D78), "", INDEX(B78:D78, $B$2))</f>
        <v/>
      </c>
      <c r="B78" s="85"/>
      <c r="C78" s="85"/>
      <c r="D78" s="85"/>
      <c r="E78" s="179" t="s">
        <v>30</v>
      </c>
      <c r="F78" s="179" t="s">
        <v>34</v>
      </c>
      <c r="G78" s="179" t="s">
        <v>62</v>
      </c>
    </row>
    <row r="79" spans="1:7">
      <c r="A79" s="71" t="str" cm="1">
        <f t="array" ref="A79">IF(ISBLANK(D79), "", INDEX(B79:D79, $B$2))</f>
        <v>Auto on-off, vernetzt</v>
      </c>
      <c r="B79" s="65" t="s">
        <v>244</v>
      </c>
      <c r="C79" s="65" t="s">
        <v>315</v>
      </c>
      <c r="D79" s="65" t="s">
        <v>565</v>
      </c>
      <c r="E79" s="69">
        <v>0.4</v>
      </c>
      <c r="F79" s="69">
        <v>0.4</v>
      </c>
      <c r="G79" s="69">
        <v>0.2</v>
      </c>
    </row>
    <row r="80" spans="1:7">
      <c r="A80" s="71" t="str" cm="1">
        <f t="array" ref="A80">IF(ISBLANK(D80), "", INDEX(B80:D80, $B$2))</f>
        <v>Auto on-off, 1 Min.</v>
      </c>
      <c r="B80" s="65" t="s">
        <v>113</v>
      </c>
      <c r="C80" s="65" t="s">
        <v>316</v>
      </c>
      <c r="D80" s="65" t="s">
        <v>316</v>
      </c>
      <c r="E80" s="69">
        <v>0.6</v>
      </c>
      <c r="F80" s="69">
        <v>0.6</v>
      </c>
      <c r="G80" s="69">
        <v>0.4</v>
      </c>
    </row>
    <row r="81" spans="1:7">
      <c r="A81" s="71" t="str" cm="1">
        <f t="array" ref="A81">IF(ISBLANK(D81), "", INDEX(B81:D81, $B$2))</f>
        <v>Auto on-off, 2 Min.</v>
      </c>
      <c r="B81" s="65" t="s">
        <v>112</v>
      </c>
      <c r="C81" s="65" t="s">
        <v>317</v>
      </c>
      <c r="D81" s="65" t="s">
        <v>317</v>
      </c>
      <c r="E81" s="69">
        <v>0.7</v>
      </c>
      <c r="F81" s="69">
        <v>0.7</v>
      </c>
      <c r="G81" s="69">
        <v>0.5</v>
      </c>
    </row>
    <row r="82" spans="1:7">
      <c r="A82" s="71" t="str" cm="1">
        <f t="array" ref="A82">IF(ISBLANK(D82), "", INDEX(B82:D82, $B$2))</f>
        <v>Auto on-off, 5 Min.</v>
      </c>
      <c r="B82" s="65" t="s">
        <v>111</v>
      </c>
      <c r="C82" s="65" t="s">
        <v>318</v>
      </c>
      <c r="D82" s="65" t="s">
        <v>318</v>
      </c>
      <c r="E82" s="69">
        <v>0.8</v>
      </c>
      <c r="F82" s="69">
        <v>0.8</v>
      </c>
      <c r="G82" s="69">
        <v>0.6</v>
      </c>
    </row>
    <row r="83" spans="1:7">
      <c r="A83" s="71" t="str" cm="1">
        <f t="array" ref="A83">IF(ISBLANK(D83), "", INDEX(B83:D83, $B$2))</f>
        <v>Auto off, 1 Min.</v>
      </c>
      <c r="B83" s="65" t="s">
        <v>116</v>
      </c>
      <c r="C83" s="65" t="s">
        <v>320</v>
      </c>
      <c r="D83" s="65" t="s">
        <v>320</v>
      </c>
      <c r="E83" s="69">
        <v>0.5</v>
      </c>
      <c r="F83" s="69">
        <v>0.5</v>
      </c>
      <c r="G83" s="69">
        <v>0.3</v>
      </c>
    </row>
    <row r="84" spans="1:7">
      <c r="A84" s="71" t="str" cm="1">
        <f t="array" ref="A84">IF(ISBLANK(D84), "", INDEX(B84:D84, $B$2))</f>
        <v>Auto off, 2 Min.</v>
      </c>
      <c r="B84" s="65" t="s">
        <v>115</v>
      </c>
      <c r="C84" s="65" t="s">
        <v>321</v>
      </c>
      <c r="D84" s="65" t="s">
        <v>321</v>
      </c>
      <c r="E84" s="69">
        <v>0.6</v>
      </c>
      <c r="F84" s="69">
        <v>0.6</v>
      </c>
      <c r="G84" s="69">
        <v>0.4</v>
      </c>
    </row>
    <row r="85" spans="1:7">
      <c r="A85" s="71" t="str" cm="1">
        <f t="array" ref="A85">IF(ISBLANK(D85), "", INDEX(B85:D85, $B$2))</f>
        <v>Auto off, 5 Min.</v>
      </c>
      <c r="B85" s="65" t="s">
        <v>114</v>
      </c>
      <c r="C85" s="65" t="s">
        <v>322</v>
      </c>
      <c r="D85" s="65" t="s">
        <v>322</v>
      </c>
      <c r="E85" s="69">
        <v>0.7</v>
      </c>
      <c r="F85" s="69">
        <v>0.7</v>
      </c>
      <c r="G85" s="69">
        <v>0.5</v>
      </c>
    </row>
    <row r="86" spans="1:7">
      <c r="A86" s="71" t="str" cm="1">
        <f t="array" ref="A86">IF(ISBLANK(D86), "", INDEX(B86:D86, $B$2))</f>
        <v>Schaltuhr</v>
      </c>
      <c r="B86" s="65" t="s">
        <v>110</v>
      </c>
      <c r="C86" s="65" t="s">
        <v>566</v>
      </c>
      <c r="D86" s="65" t="s">
        <v>435</v>
      </c>
      <c r="E86" s="69">
        <v>0.95</v>
      </c>
      <c r="F86" s="69">
        <v>0.95</v>
      </c>
      <c r="G86" s="69">
        <v>0.8</v>
      </c>
    </row>
    <row r="87" spans="1:7">
      <c r="A87" s="71" t="str" cm="1">
        <f t="array" ref="A87">IF(ISBLANK(D87), "", INDEX(B87:D87, $B$2))</f>
        <v>Manuell</v>
      </c>
      <c r="B87" s="67" t="s">
        <v>243</v>
      </c>
      <c r="C87" s="65" t="s">
        <v>401</v>
      </c>
      <c r="D87" s="65" t="s">
        <v>434</v>
      </c>
      <c r="E87" s="183">
        <v>1</v>
      </c>
      <c r="F87" s="69">
        <v>1</v>
      </c>
      <c r="G87" s="69">
        <v>1</v>
      </c>
    </row>
    <row r="88" spans="1:7">
      <c r="A88" s="71" t="str" cm="1">
        <f t="array" ref="A88">IF(ISBLANK(D88), "", INDEX(B88:D88, $B$2))</f>
        <v/>
      </c>
    </row>
    <row r="89" spans="1:7">
      <c r="A89" s="71" t="str" cm="1">
        <f t="array" ref="A89">IF(ISBLANK(D89), "", INDEX(B89:D89, $B$2))</f>
        <v/>
      </c>
      <c r="B89" s="63" t="s">
        <v>225</v>
      </c>
      <c r="C89" s="63"/>
      <c r="D89" s="63"/>
    </row>
    <row r="90" spans="1:7">
      <c r="A90" s="71" t="str" cm="1">
        <f t="array" ref="A90">IF(ISBLANK(D90), "", INDEX(B90:D90, $B$2))</f>
        <v/>
      </c>
      <c r="B90" s="64" t="s">
        <v>178</v>
      </c>
      <c r="C90" s="64" t="s">
        <v>226</v>
      </c>
      <c r="D90" s="64"/>
    </row>
    <row r="91" spans="1:7">
      <c r="A91" s="71" t="str" cm="1">
        <f t="array" ref="A91">IF(ISBLANK(D91), "", INDEX(B91:D91, $B$2))</f>
        <v/>
      </c>
      <c r="B91" s="85"/>
      <c r="C91" s="85"/>
      <c r="D91" s="85"/>
      <c r="E91" s="179" t="s">
        <v>193</v>
      </c>
      <c r="F91" s="179" t="s">
        <v>194</v>
      </c>
      <c r="G91" s="85"/>
    </row>
    <row r="92" spans="1:7">
      <c r="A92" s="71" t="str" cm="1">
        <f t="array" ref="A92">IF(ISBLANK(D92), "", INDEX(B92:D92, $B$2))</f>
        <v>Standard Anforderungen</v>
      </c>
      <c r="B92" s="65" t="s">
        <v>227</v>
      </c>
      <c r="C92" s="65" t="s">
        <v>324</v>
      </c>
      <c r="D92" s="65" t="s">
        <v>561</v>
      </c>
      <c r="E92" s="65">
        <v>0</v>
      </c>
      <c r="F92" s="65">
        <v>0</v>
      </c>
      <c r="G92" s="65"/>
    </row>
    <row r="93" spans="1:7">
      <c r="A93" s="71" t="str" cm="1">
        <f t="array" ref="A93">IF(ISBLANK(D93), "", INDEX(B93:D93, $B$2))</f>
        <v>Besondere Anforderungen</v>
      </c>
      <c r="B93" s="65" t="s">
        <v>325</v>
      </c>
      <c r="C93" s="65" t="s">
        <v>326</v>
      </c>
      <c r="D93" s="65" t="s">
        <v>560</v>
      </c>
      <c r="E93" s="65">
        <v>130</v>
      </c>
      <c r="F93" s="65">
        <v>160</v>
      </c>
      <c r="G93" s="65"/>
    </row>
    <row r="94" spans="1:7">
      <c r="A94" s="71" t="str" cm="1">
        <f t="array" ref="A94">IF(ISBLANK(D94), "", INDEX(B94:D94, $B$2))</f>
        <v/>
      </c>
    </row>
    <row r="95" spans="1:7">
      <c r="A95" s="71" t="str" cm="1">
        <f t="array" ref="A95">IF(ISBLANK(D95), "", INDEX(B95:D95, $B$2))</f>
        <v/>
      </c>
      <c r="B95" s="63" t="s">
        <v>273</v>
      </c>
    </row>
    <row r="96" spans="1:7">
      <c r="A96" s="71" t="str" cm="1">
        <f t="array" ref="A96">IF(ISBLANK(D96), "", INDEX(B96:D96, $B$2))</f>
        <v/>
      </c>
      <c r="B96" s="64" t="s">
        <v>178</v>
      </c>
      <c r="E96" s="342" t="s">
        <v>5205</v>
      </c>
    </row>
    <row r="97" spans="1:6">
      <c r="A97" s="71" t="str" cm="1">
        <f t="array" ref="A97">IF(E97, INDEX(B97:D97, $B$2), "")</f>
        <v>Wohnen (EFH)</v>
      </c>
      <c r="B97" s="65" t="s">
        <v>5158</v>
      </c>
      <c r="C97" s="65" t="s">
        <v>5160</v>
      </c>
      <c r="D97" s="65" t="s">
        <v>5204</v>
      </c>
      <c r="E97" s="65" t="b">
        <v>1</v>
      </c>
      <c r="F97" s="65" t="str">
        <f t="array" ref="F97">IFERROR(INDEX($A$97:$A$150, SMALL(IF($E$97:$E$150, ROW($A$97:$A$150)-ROW($A$96), ""), ROW(A97)-ROW($A$96))), "")</f>
        <v>Wohnen (EFH)</v>
      </c>
    </row>
    <row r="98" spans="1:6">
      <c r="A98" s="71" t="str" cm="1">
        <f t="array" ref="A98">IF(E98, INDEX(B98:D98, $B$2), "")</f>
        <v>Wohnen (MFH)</v>
      </c>
      <c r="B98" s="65" t="s">
        <v>5159</v>
      </c>
      <c r="C98" s="65" t="s">
        <v>5161</v>
      </c>
      <c r="D98" s="65" t="s">
        <v>5203</v>
      </c>
      <c r="E98" s="65" t="b">
        <v>1</v>
      </c>
      <c r="F98" s="65" t="str">
        <f t="array" ref="F98">IFERROR(INDEX($A$97:$A$150, SMALL(IF($E$97:$E$150, ROW($A$97:$A$150)-ROW($A$96), ""), ROW(A98)-ROW($A$96))), "")</f>
        <v>Wohnen (MFH)</v>
      </c>
    </row>
    <row r="99" spans="1:6">
      <c r="A99" s="71" t="str" cm="1">
        <f t="array" ref="A99">IF(E99, INDEX(B99:D99, $B$2), "")</f>
        <v xml:space="preserve">Hotelzimmer </v>
      </c>
      <c r="B99" s="65" t="s">
        <v>31</v>
      </c>
      <c r="C99" s="65" t="s">
        <v>275</v>
      </c>
      <c r="D99" s="65" t="s">
        <v>518</v>
      </c>
      <c r="E99" s="65" t="b">
        <v>1</v>
      </c>
      <c r="F99" s="65" t="str">
        <f t="array" ref="F99">IFERROR(INDEX($A$97:$A$150, SMALL(IF($E$97:$E$150, ROW($A$97:$A$150)-ROW($A$96), ""), ROW(A99)-ROW($A$96))), "")</f>
        <v xml:space="preserve">Hotelzimmer </v>
      </c>
    </row>
    <row r="100" spans="1:6">
      <c r="A100" s="71" t="str" cm="1">
        <f t="array" ref="A100">IF(E100, INDEX(B100:D100, $B$2), "")</f>
        <v>Empfang, Lobby</v>
      </c>
      <c r="B100" s="65" t="s">
        <v>32</v>
      </c>
      <c r="C100" s="65" t="s">
        <v>276</v>
      </c>
      <c r="D100" s="65" t="s">
        <v>519</v>
      </c>
      <c r="E100" s="65" t="b">
        <v>1</v>
      </c>
      <c r="F100" s="65" t="str">
        <f t="array" ref="F100">IFERROR(INDEX($A$97:$A$150, SMALL(IF($E$97:$E$150, ROW($A$97:$A$150)-ROW($A$96), ""), ROW(A100)-ROW($A$96))), "")</f>
        <v>Empfang, Lobby</v>
      </c>
    </row>
    <row r="101" spans="1:6">
      <c r="A101" s="71" t="str" cm="1">
        <f t="array" ref="A101">IF(E101, INDEX(B101:D101, $B$2), "")</f>
        <v>Einzel-, Gruppenbüro</v>
      </c>
      <c r="B101" s="65" t="s">
        <v>33</v>
      </c>
      <c r="C101" s="65" t="s">
        <v>277</v>
      </c>
      <c r="D101" s="65" t="s">
        <v>520</v>
      </c>
      <c r="E101" s="65" t="b">
        <v>1</v>
      </c>
      <c r="F101" s="65" t="str">
        <f t="array" ref="F101">IFERROR(INDEX($A$97:$A$150, SMALL(IF($E$97:$E$150, ROW($A$97:$A$150)-ROW($A$96), ""), ROW(A101)-ROW($A$96))), "")</f>
        <v>Einzel-, Gruppenbüro</v>
      </c>
    </row>
    <row r="102" spans="1:6">
      <c r="A102" s="71" t="str" cm="1">
        <f t="array" ref="A102">IF(E102, INDEX(B102:D102, $B$2), "")</f>
        <v>Grossraumbüro</v>
      </c>
      <c r="B102" s="65" t="s">
        <v>35</v>
      </c>
      <c r="C102" s="65" t="s">
        <v>278</v>
      </c>
      <c r="D102" s="65" t="s">
        <v>521</v>
      </c>
      <c r="E102" s="65" t="b">
        <v>1</v>
      </c>
      <c r="F102" s="65" t="str">
        <f t="array" ref="F102">IFERROR(INDEX($A$97:$A$150, SMALL(IF($E$97:$E$150, ROW($A$97:$A$150)-ROW($A$96), ""), ROW(A102)-ROW($A$96))), "")</f>
        <v>Grossraumbüro</v>
      </c>
    </row>
    <row r="103" spans="1:6">
      <c r="A103" s="71" t="str" cm="1">
        <f t="array" ref="A103">IF(E103, INDEX(B103:D103, $B$2), "")</f>
        <v>Sitzungszimmer</v>
      </c>
      <c r="B103" s="65" t="s">
        <v>36</v>
      </c>
      <c r="C103" s="65" t="s">
        <v>279</v>
      </c>
      <c r="D103" s="65" t="s">
        <v>522</v>
      </c>
      <c r="E103" s="65" t="b">
        <v>1</v>
      </c>
      <c r="F103" s="65" t="str">
        <f t="array" ref="F103">IFERROR(INDEX($A$97:$A$150, SMALL(IF($E$97:$E$150, ROW($A$97:$A$150)-ROW($A$96), ""), ROW(A103)-ROW($A$96))), "")</f>
        <v>Sitzungszimmer</v>
      </c>
    </row>
    <row r="104" spans="1:6">
      <c r="A104" s="71" t="str" cm="1">
        <f t="array" ref="A104">IF(E104, INDEX(B104:D104, $B$2), "")</f>
        <v>Schalterhalle, Empfang</v>
      </c>
      <c r="B104" s="65" t="s">
        <v>37</v>
      </c>
      <c r="C104" s="65" t="s">
        <v>280</v>
      </c>
      <c r="D104" s="65" t="s">
        <v>523</v>
      </c>
      <c r="E104" s="65" t="b">
        <v>1</v>
      </c>
      <c r="F104" s="65" t="str">
        <f t="array" ref="F104">IFERROR(INDEX($A$97:$A$150, SMALL(IF($E$97:$E$150, ROW($A$97:$A$150)-ROW($A$96), ""), ROW(A104)-ROW($A$96))), "")</f>
        <v>Schalterhalle, Empfang</v>
      </c>
    </row>
    <row r="105" spans="1:6">
      <c r="A105" s="71" t="str" cm="1">
        <f t="array" ref="A105">IF(E105, INDEX(B105:D105, $B$2), "")</f>
        <v>Aufenthalt</v>
      </c>
      <c r="B105" s="65" t="s">
        <v>5134</v>
      </c>
      <c r="C105" s="65" t="s">
        <v>5206</v>
      </c>
      <c r="D105" s="65" t="s">
        <v>5207</v>
      </c>
      <c r="E105" s="65" t="b">
        <v>1</v>
      </c>
      <c r="F105" s="65" t="str">
        <f t="array" ref="F105">IFERROR(INDEX($A$97:$A$150, SMALL(IF($E$97:$E$150, ROW($A$97:$A$150)-ROW($A$96), ""), ROW(A105)-ROW($A$96))), "")</f>
        <v>Aufenthalt</v>
      </c>
    </row>
    <row r="106" spans="1:6">
      <c r="A106" s="71" t="str" cm="1">
        <f t="array" ref="A106">IF(E106, INDEX(B106:D106, $B$2), "")</f>
        <v>Schulzimmer</v>
      </c>
      <c r="B106" s="65" t="s">
        <v>38</v>
      </c>
      <c r="C106" s="65" t="s">
        <v>281</v>
      </c>
      <c r="D106" s="65" t="s">
        <v>524</v>
      </c>
      <c r="E106" s="65" t="b">
        <v>1</v>
      </c>
      <c r="F106" s="65" t="str">
        <f t="array" ref="F106">IFERROR(INDEX($A$97:$A$150, SMALL(IF($E$97:$E$150, ROW($A$97:$A$150)-ROW($A$96), ""), ROW(A106)-ROW($A$96))), "")</f>
        <v>Schulzimmer</v>
      </c>
    </row>
    <row r="107" spans="1:6">
      <c r="A107" s="71" t="str" cm="1">
        <f t="array" ref="A107">IF(E107, INDEX(B107:D107, $B$2), "")</f>
        <v>Lehrerzimmer</v>
      </c>
      <c r="B107" s="65" t="s">
        <v>39</v>
      </c>
      <c r="C107" s="65" t="s">
        <v>282</v>
      </c>
      <c r="D107" s="65" t="s">
        <v>525</v>
      </c>
      <c r="E107" s="65" t="b">
        <v>1</v>
      </c>
      <c r="F107" s="65" t="str">
        <f t="array" ref="F107">IFERROR(INDEX($A$97:$A$150, SMALL(IF($E$97:$E$150, ROW($A$97:$A$150)-ROW($A$96), ""), ROW(A107)-ROW($A$96))), "")</f>
        <v>Lehrerzimmer</v>
      </c>
    </row>
    <row r="108" spans="1:6">
      <c r="A108" s="71" t="str" cm="1">
        <f t="array" ref="A108">IF(E108, INDEX(B108:D108, $B$2), "")</f>
        <v>Bibliothek</v>
      </c>
      <c r="B108" s="65" t="s">
        <v>40</v>
      </c>
      <c r="C108" s="65" t="s">
        <v>283</v>
      </c>
      <c r="D108" s="65" t="s">
        <v>511</v>
      </c>
      <c r="E108" s="65" t="b">
        <v>1</v>
      </c>
      <c r="F108" s="65" t="str">
        <f t="array" ref="F108">IFERROR(INDEX($A$97:$A$150, SMALL(IF($E$97:$E$150, ROW($A$97:$A$150)-ROW($A$96), ""), ROW(A108)-ROW($A$96))), "")</f>
        <v>Bibliothek</v>
      </c>
    </row>
    <row r="109" spans="1:6">
      <c r="A109" s="71" t="str" cm="1">
        <f t="array" ref="A109">IF(E109, INDEX(B109:D109, $B$2), "")</f>
        <v>Hörsaal</v>
      </c>
      <c r="B109" s="65" t="s">
        <v>41</v>
      </c>
      <c r="C109" s="65" t="s">
        <v>284</v>
      </c>
      <c r="D109" s="65" t="s">
        <v>512</v>
      </c>
      <c r="E109" s="65" t="b">
        <v>1</v>
      </c>
      <c r="F109" s="65" t="str">
        <f t="array" ref="F109">IFERROR(INDEX($A$97:$A$150, SMALL(IF($E$97:$E$150, ROW($A$97:$A$150)-ROW($A$96), ""), ROW(A109)-ROW($A$96))), "")</f>
        <v>Hörsaal</v>
      </c>
    </row>
    <row r="110" spans="1:6">
      <c r="A110" s="71" t="str" cm="1">
        <f t="array" ref="A110">IF(E110, INDEX(B110:D110, $B$2), "")</f>
        <v>Schulfachraum</v>
      </c>
      <c r="B110" s="65" t="s">
        <v>42</v>
      </c>
      <c r="C110" s="65" t="s">
        <v>285</v>
      </c>
      <c r="D110" s="65" t="s">
        <v>526</v>
      </c>
      <c r="E110" s="65" t="b">
        <v>1</v>
      </c>
      <c r="F110" s="65" t="str">
        <f t="array" ref="F110">IFERROR(INDEX($A$97:$A$150, SMALL(IF($E$97:$E$150, ROW($A$97:$A$150)-ROW($A$96), ""), ROW(A110)-ROW($A$96))), "")</f>
        <v>Schulfachraum</v>
      </c>
    </row>
    <row r="111" spans="1:6">
      <c r="A111" s="71" t="str" cm="1">
        <f t="array" ref="A111">IF(E111, INDEX(B111:D111, $B$2), "")</f>
        <v>Lebensmittelverkauf</v>
      </c>
      <c r="B111" s="65" t="s">
        <v>43</v>
      </c>
      <c r="C111" s="65" t="s">
        <v>286</v>
      </c>
      <c r="D111" s="65" t="s">
        <v>527</v>
      </c>
      <c r="E111" s="65" t="b">
        <v>1</v>
      </c>
      <c r="F111" s="65" t="str">
        <f t="array" ref="F111">IFERROR(INDEX($A$97:$A$150, SMALL(IF($E$97:$E$150, ROW($A$97:$A$150)-ROW($A$96), ""), ROW(A111)-ROW($A$96))), "")</f>
        <v>Lebensmittelverkauf</v>
      </c>
    </row>
    <row r="112" spans="1:6">
      <c r="A112" s="71" t="str" cm="1">
        <f t="array" ref="A112">IF(E112, INDEX(B112:D112, $B$2), "")</f>
        <v>Fachgeschäft</v>
      </c>
      <c r="B112" s="65" t="s">
        <v>44</v>
      </c>
      <c r="C112" s="65" t="s">
        <v>287</v>
      </c>
      <c r="D112" s="65" t="s">
        <v>528</v>
      </c>
      <c r="E112" s="65" t="b">
        <v>1</v>
      </c>
      <c r="F112" s="65" t="str">
        <f t="array" ref="F112">IFERROR(INDEX($A$97:$A$150, SMALL(IF($E$97:$E$150, ROW($A$97:$A$150)-ROW($A$96), ""), ROW(A112)-ROW($A$96))), "")</f>
        <v>Fachgeschäft</v>
      </c>
    </row>
    <row r="113" spans="1:6">
      <c r="A113" s="71" t="str" cm="1">
        <f t="array" ref="A113">IF(E113, INDEX(B113:D113, $B$2), "")</f>
        <v>Verkauf Möbel, Bau+Garten</v>
      </c>
      <c r="B113" s="65" t="s">
        <v>45</v>
      </c>
      <c r="C113" s="65" t="s">
        <v>288</v>
      </c>
      <c r="D113" s="65" t="s">
        <v>529</v>
      </c>
      <c r="E113" s="65" t="b">
        <v>1</v>
      </c>
      <c r="F113" s="65" t="str">
        <f t="array" ref="F113">IFERROR(INDEX($A$97:$A$150, SMALL(IF($E$97:$E$150, ROW($A$97:$A$150)-ROW($A$96), ""), ROW(A113)-ROW($A$96))), "")</f>
        <v>Verkauf Möbel, Bau+Garten</v>
      </c>
    </row>
    <row r="114" spans="1:6">
      <c r="A114" s="71" t="str" cm="1">
        <f t="array" ref="A114">IF(E114, INDEX(B114:D114, $B$2), "")</f>
        <v>Restaurant</v>
      </c>
      <c r="B114" s="65" t="s">
        <v>46</v>
      </c>
      <c r="C114" s="65" t="s">
        <v>46</v>
      </c>
      <c r="D114" s="65" t="s">
        <v>513</v>
      </c>
      <c r="E114" s="65" t="b">
        <v>1</v>
      </c>
      <c r="F114" s="65" t="str">
        <f t="array" ref="F114">IFERROR(INDEX($A$97:$A$150, SMALL(IF($E$97:$E$150, ROW($A$97:$A$150)-ROW($A$96), ""), ROW(A114)-ROW($A$96))), "")</f>
        <v>Restaurant</v>
      </c>
    </row>
    <row r="115" spans="1:6">
      <c r="A115" s="71" t="str" cm="1">
        <f t="array" ref="A115">IF(E115, INDEX(B115:D115, $B$2), "")</f>
        <v>Selbstbedienungsrestaurant</v>
      </c>
      <c r="B115" s="65" t="s">
        <v>47</v>
      </c>
      <c r="C115" s="65" t="s">
        <v>289</v>
      </c>
      <c r="D115" s="65" t="s">
        <v>530</v>
      </c>
      <c r="E115" s="65" t="b">
        <v>1</v>
      </c>
      <c r="F115" s="65" t="str">
        <f t="array" ref="F115">IFERROR(INDEX($A$97:$A$150, SMALL(IF($E$97:$E$150, ROW($A$97:$A$150)-ROW($A$96), ""), ROW(A115)-ROW($A$96))), "")</f>
        <v>Selbstbedienungsrestaurant</v>
      </c>
    </row>
    <row r="116" spans="1:6">
      <c r="A116" s="71" t="str" cm="1">
        <f t="array" ref="A116">IF(E116, INDEX(B116:D116, $B$2), "")</f>
        <v>Küche zu Restaurant</v>
      </c>
      <c r="B116" s="65" t="s">
        <v>48</v>
      </c>
      <c r="C116" s="65" t="s">
        <v>290</v>
      </c>
      <c r="D116" s="65" t="s">
        <v>531</v>
      </c>
      <c r="E116" s="65" t="b">
        <v>1</v>
      </c>
      <c r="F116" s="65" t="str">
        <f t="array" ref="F116">IFERROR(INDEX($A$97:$A$150, SMALL(IF($E$97:$E$150, ROW($A$97:$A$150)-ROW($A$96), ""), ROW(A116)-ROW($A$96))), "")</f>
        <v>Küche zu Restaurant</v>
      </c>
    </row>
    <row r="117" spans="1:6">
      <c r="A117" s="71" t="str" cm="1">
        <f t="array" ref="A117">IF(E117, INDEX(B117:D117, $B$2), "")</f>
        <v>Küche zu SB-Restaurant</v>
      </c>
      <c r="B117" s="65" t="s">
        <v>49</v>
      </c>
      <c r="C117" s="65" t="s">
        <v>291</v>
      </c>
      <c r="D117" s="65" t="s">
        <v>532</v>
      </c>
      <c r="E117" s="65" t="b">
        <v>1</v>
      </c>
      <c r="F117" s="65" t="str">
        <f t="array" ref="F117">IFERROR(INDEX($A$97:$A$150, SMALL(IF($E$97:$E$150, ROW($A$97:$A$150)-ROW($A$96), ""), ROW(A117)-ROW($A$96))), "")</f>
        <v>Küche zu SB-Restaurant</v>
      </c>
    </row>
    <row r="118" spans="1:6">
      <c r="A118" s="71" t="str" cm="1">
        <f t="array" ref="A118">IF(E118, INDEX(B118:D118, $B$2), "")</f>
        <v>Vorstellungsraum</v>
      </c>
      <c r="B118" s="65" t="s">
        <v>50</v>
      </c>
      <c r="C118" s="65" t="s">
        <v>292</v>
      </c>
      <c r="D118" s="65" t="s">
        <v>533</v>
      </c>
      <c r="E118" s="65" t="b">
        <v>1</v>
      </c>
      <c r="F118" s="65" t="str">
        <f t="array" ref="F118">IFERROR(INDEX($A$97:$A$150, SMALL(IF($E$97:$E$150, ROW($A$97:$A$150)-ROW($A$96), ""), ROW(A118)-ROW($A$96))), "")</f>
        <v>Vorstellungsraum</v>
      </c>
    </row>
    <row r="119" spans="1:6">
      <c r="A119" s="71" t="str" cm="1">
        <f t="array" ref="A119">IF(E119, INDEX(B119:D119, $B$2), "")</f>
        <v>Mehrzweckhalle</v>
      </c>
      <c r="B119" s="65" t="s">
        <v>51</v>
      </c>
      <c r="C119" s="65" t="s">
        <v>293</v>
      </c>
      <c r="D119" s="65" t="s">
        <v>537</v>
      </c>
      <c r="E119" s="65" t="b">
        <v>1</v>
      </c>
      <c r="F119" s="65" t="str">
        <f t="array" ref="F119">IFERROR(INDEX($A$97:$A$150, SMALL(IF($E$97:$E$150, ROW($A$97:$A$150)-ROW($A$96), ""), ROW(A119)-ROW($A$96))), "")</f>
        <v>Mehrzweckhalle</v>
      </c>
    </row>
    <row r="120" spans="1:6">
      <c r="A120" s="71" t="str" cm="1">
        <f t="array" ref="A120">IF(E120, INDEX(B120:D120, $B$2), "")</f>
        <v>Ausstellungshalle</v>
      </c>
      <c r="B120" s="65" t="s">
        <v>52</v>
      </c>
      <c r="C120" s="65" t="s">
        <v>294</v>
      </c>
      <c r="D120" s="65" t="s">
        <v>534</v>
      </c>
      <c r="E120" s="65" t="b">
        <v>1</v>
      </c>
      <c r="F120" s="65" t="str">
        <f t="array" ref="F120">IFERROR(INDEX($A$97:$A$150, SMALL(IF($E$97:$E$150, ROW($A$97:$A$150)-ROW($A$96), ""), ROW(A120)-ROW($A$96))), "")</f>
        <v>Ausstellungshalle</v>
      </c>
    </row>
    <row r="121" spans="1:6">
      <c r="A121" s="71" t="str" cm="1">
        <f t="array" ref="A121">IF(E121, INDEX(B121:D121, $B$2), "")</f>
        <v xml:space="preserve">Bettenzimmer </v>
      </c>
      <c r="B121" s="65" t="s">
        <v>53</v>
      </c>
      <c r="C121" s="65" t="s">
        <v>295</v>
      </c>
      <c r="D121" s="65" t="s">
        <v>535</v>
      </c>
      <c r="E121" s="65" t="b">
        <v>1</v>
      </c>
      <c r="F121" s="65" t="str">
        <f t="array" ref="F121">IFERROR(INDEX($A$97:$A$150, SMALL(IF($E$97:$E$150, ROW($A$97:$A$150)-ROW($A$96), ""), ROW(A121)-ROW($A$96))), "")</f>
        <v xml:space="preserve">Bettenzimmer </v>
      </c>
    </row>
    <row r="122" spans="1:6">
      <c r="A122" s="71" t="str" cm="1">
        <f t="array" ref="A122">IF(E122, INDEX(B122:D122, $B$2), "")</f>
        <v xml:space="preserve">Stationszimmer </v>
      </c>
      <c r="B122" s="65" t="s">
        <v>54</v>
      </c>
      <c r="C122" s="65" t="s">
        <v>296</v>
      </c>
      <c r="D122" s="65" t="s">
        <v>536</v>
      </c>
      <c r="E122" s="65" t="b">
        <v>1</v>
      </c>
      <c r="F122" s="65" t="str">
        <f t="array" ref="F122">IFERROR(INDEX($A$97:$A$150, SMALL(IF($E$97:$E$150, ROW($A$97:$A$150)-ROW($A$96), ""), ROW(A122)-ROW($A$96))), "")</f>
        <v xml:space="preserve">Stationszimmer </v>
      </c>
    </row>
    <row r="123" spans="1:6">
      <c r="A123" s="71" t="str" cm="1">
        <f t="array" ref="A123">IF(E123, INDEX(B123:D123, $B$2), "")</f>
        <v>Behandlungsräume</v>
      </c>
      <c r="B123" s="65" t="s">
        <v>55</v>
      </c>
      <c r="C123" s="65" t="s">
        <v>297</v>
      </c>
      <c r="D123" s="65" t="s">
        <v>514</v>
      </c>
      <c r="E123" s="65" t="b">
        <v>1</v>
      </c>
      <c r="F123" s="65" t="str">
        <f t="array" ref="F123">IFERROR(INDEX($A$97:$A$150, SMALL(IF($E$97:$E$150, ROW($A$97:$A$150)-ROW($A$96), ""), ROW(A123)-ROW($A$96))), "")</f>
        <v>Behandlungsräume</v>
      </c>
    </row>
    <row r="124" spans="1:6">
      <c r="A124" s="71" t="str" cm="1">
        <f t="array" ref="A124">IF(E124, INDEX(B124:D124, $B$2), "")</f>
        <v>Produktion (grobe Arbeit) 1-Schicht</v>
      </c>
      <c r="B124" s="65" t="s">
        <v>5136</v>
      </c>
      <c r="C124" s="65" t="s">
        <v>5165</v>
      </c>
      <c r="D124" s="65" t="s">
        <v>5232</v>
      </c>
      <c r="E124" s="65" t="b">
        <v>1</v>
      </c>
      <c r="F124" s="65" t="str">
        <f t="array" ref="F124">IFERROR(INDEX($A$97:$A$150, SMALL(IF($E$97:$E$150, ROW($A$97:$A$150)-ROW($A$96), ""), ROW(A124)-ROW($A$96))), "")</f>
        <v>Produktion (grobe Arbeit) 1-Schicht</v>
      </c>
    </row>
    <row r="125" spans="1:6">
      <c r="A125" s="71" t="str" cm="1">
        <f t="array" ref="A125">IF(E125, INDEX(B125:D125, $B$2), "")</f>
        <v>Produktion (grobe Arbeit) 2-Schicht</v>
      </c>
      <c r="B125" s="65" t="s">
        <v>5138</v>
      </c>
      <c r="C125" s="65" t="s">
        <v>5166</v>
      </c>
      <c r="D125" s="65" t="s">
        <v>5234</v>
      </c>
      <c r="E125" s="65" t="b">
        <v>1</v>
      </c>
      <c r="F125" s="65" t="str">
        <f t="array" ref="F125">IFERROR(INDEX($A$97:$A$150, SMALL(IF($E$97:$E$150, ROW($A$97:$A$150)-ROW($A$96), ""), ROW(A125)-ROW($A$96))), "")</f>
        <v>Produktion (grobe Arbeit) 2-Schicht</v>
      </c>
    </row>
    <row r="126" spans="1:6">
      <c r="A126" s="71" t="str" cm="1">
        <f t="array" ref="A126">IF(E126, INDEX(B126:D126, $B$2), "")</f>
        <v>Produktion (grobe Arbeit) 365-Tage</v>
      </c>
      <c r="B126" s="65" t="s">
        <v>5167</v>
      </c>
      <c r="C126" s="65" t="s">
        <v>5168</v>
      </c>
      <c r="D126" s="65" t="s">
        <v>5233</v>
      </c>
      <c r="E126" s="65" t="b">
        <v>1</v>
      </c>
      <c r="F126" s="65" t="str">
        <f t="array" ref="F126">IFERROR(INDEX($A$97:$A$150, SMALL(IF($E$97:$E$150, ROW($A$97:$A$150)-ROW($A$96), ""), ROW(A126)-ROW($A$96))), "")</f>
        <v>Produktion (grobe Arbeit) 365-Tage</v>
      </c>
    </row>
    <row r="127" spans="1:6">
      <c r="A127" s="71" t="str" cm="1">
        <f t="array" ref="A127">IF(E127, INDEX(B127:D127, $B$2), "")</f>
        <v>Produktion (feine Arbeit) 1-Schicht</v>
      </c>
      <c r="B127" s="65" t="s">
        <v>5142</v>
      </c>
      <c r="C127" s="65" t="s">
        <v>5170</v>
      </c>
      <c r="D127" s="65" t="s">
        <v>5236</v>
      </c>
      <c r="E127" s="65" t="b">
        <v>1</v>
      </c>
      <c r="F127" s="65" t="str">
        <f t="array" ref="F127">IFERROR(INDEX($A$97:$A$150, SMALL(IF($E$97:$E$150, ROW($A$97:$A$150)-ROW($A$96), ""), ROW(A127)-ROW($A$96))), "")</f>
        <v>Produktion (feine Arbeit) 1-Schicht</v>
      </c>
    </row>
    <row r="128" spans="1:6">
      <c r="A128" s="71" t="str" cm="1">
        <f t="array" ref="A128">IF(E128, INDEX(B128:D128, $B$2), "")</f>
        <v>Produktion (feine Arbeit) 2-Schicht</v>
      </c>
      <c r="B128" s="65" t="s">
        <v>5143</v>
      </c>
      <c r="C128" s="65" t="s">
        <v>5171</v>
      </c>
      <c r="D128" s="65" t="s">
        <v>5237</v>
      </c>
      <c r="E128" s="65" t="b">
        <v>1</v>
      </c>
      <c r="F128" s="65" t="str">
        <f t="array" ref="F128">IFERROR(INDEX($A$97:$A$150, SMALL(IF($E$97:$E$150, ROW($A$97:$A$150)-ROW($A$96), ""), ROW(A128)-ROW($A$96))), "")</f>
        <v>Produktion (feine Arbeit) 2-Schicht</v>
      </c>
    </row>
    <row r="129" spans="1:6">
      <c r="A129" s="71" t="str" cm="1">
        <f t="array" ref="A129">IF(E129, INDEX(B129:D129, $B$2), "")</f>
        <v>Produktion (feine Arbeit) 365-Tage</v>
      </c>
      <c r="B129" s="65" t="s">
        <v>5169</v>
      </c>
      <c r="C129" s="65" t="s">
        <v>5172</v>
      </c>
      <c r="D129" s="65" t="s">
        <v>5235</v>
      </c>
      <c r="E129" s="65" t="b">
        <v>1</v>
      </c>
      <c r="F129" s="65" t="str">
        <f t="array" ref="F129">IFERROR(INDEX($A$97:$A$150, SMALL(IF($E$97:$E$150, ROW($A$97:$A$150)-ROW($A$96), ""), ROW(A129)-ROW($A$96))), "")</f>
        <v>Produktion (feine Arbeit) 365-Tage</v>
      </c>
    </row>
    <row r="130" spans="1:6">
      <c r="A130" s="71" t="str" cm="1">
        <f t="array" ref="A130">IF(E130, INDEX(B130:D130, $B$2), "")</f>
        <v>Laborraum</v>
      </c>
      <c r="B130" s="65" t="s">
        <v>56</v>
      </c>
      <c r="C130" s="65" t="s">
        <v>298</v>
      </c>
      <c r="D130" s="65" t="s">
        <v>515</v>
      </c>
      <c r="E130" s="65" t="b">
        <v>1</v>
      </c>
      <c r="F130" s="65" t="str">
        <f t="array" ref="F130">IFERROR(INDEX($A$97:$A$150, SMALL(IF($E$97:$E$150, ROW($A$97:$A$150)-ROW($A$96), ""), ROW(A130)-ROW($A$96))), "")</f>
        <v>Laborraum</v>
      </c>
    </row>
    <row r="131" spans="1:6">
      <c r="A131" s="71" t="str" cm="1">
        <f t="array" ref="A131">IF(E131, INDEX(B131:D131, $B$2), "")</f>
        <v>Lagerhalle</v>
      </c>
      <c r="B131" s="65" t="s">
        <v>57</v>
      </c>
      <c r="C131" s="65" t="s">
        <v>299</v>
      </c>
      <c r="D131" s="65" t="s">
        <v>516</v>
      </c>
      <c r="E131" s="65" t="b">
        <v>1</v>
      </c>
      <c r="F131" s="65" t="str">
        <f t="array" ref="F131">IFERROR(INDEX($A$97:$A$150, SMALL(IF($E$97:$E$150, ROW($A$97:$A$150)-ROW($A$96), ""), ROW(A131)-ROW($A$96))), "")</f>
        <v>Lagerhalle</v>
      </c>
    </row>
    <row r="132" spans="1:6">
      <c r="A132" s="71" t="str" cm="1">
        <f t="array" ref="A132">IF(E132, INDEX(B132:D132, $B$2), "")</f>
        <v>Turnhalle</v>
      </c>
      <c r="B132" s="65" t="s">
        <v>58</v>
      </c>
      <c r="C132" s="65" t="s">
        <v>300</v>
      </c>
      <c r="D132" s="65" t="s">
        <v>517</v>
      </c>
      <c r="E132" s="65" t="b">
        <v>1</v>
      </c>
      <c r="F132" s="65" t="str">
        <f t="array" ref="F132">IFERROR(INDEX($A$97:$A$150, SMALL(IF($E$97:$E$150, ROW($A$97:$A$150)-ROW($A$96), ""), ROW(A132)-ROW($A$96))), "")</f>
        <v>Turnhalle</v>
      </c>
    </row>
    <row r="133" spans="1:6">
      <c r="A133" s="71" t="str" cm="1">
        <f t="array" ref="A133">IF(E133, INDEX(B133:D133, $B$2), "")</f>
        <v>Fitnessraum</v>
      </c>
      <c r="B133" s="65" t="s">
        <v>59</v>
      </c>
      <c r="C133" s="65" t="s">
        <v>301</v>
      </c>
      <c r="D133" s="65" t="s">
        <v>538</v>
      </c>
      <c r="E133" s="65" t="b">
        <v>1</v>
      </c>
      <c r="F133" s="65" t="str">
        <f t="array" ref="F133">IFERROR(INDEX($A$97:$A$150, SMALL(IF($E$97:$E$150, ROW($A$97:$A$150)-ROW($A$96), ""), ROW(A133)-ROW($A$96))), "")</f>
        <v>Fitnessraum</v>
      </c>
    </row>
    <row r="134" spans="1:6">
      <c r="A134" s="71" t="str" cm="1">
        <f t="array" ref="A134">IF(E134, INDEX(B134:D134, $B$2), "")</f>
        <v>Schwimmhalle</v>
      </c>
      <c r="B134" s="65" t="s">
        <v>60</v>
      </c>
      <c r="C134" s="65" t="s">
        <v>302</v>
      </c>
      <c r="D134" s="65" t="s">
        <v>539</v>
      </c>
      <c r="E134" s="65" t="b">
        <v>1</v>
      </c>
      <c r="F134" s="65" t="str">
        <f t="array" ref="F134">IFERROR(INDEX($A$97:$A$150, SMALL(IF($E$97:$E$150, ROW($A$97:$A$150)-ROW($A$96), ""), ROW(A134)-ROW($A$96))), "")</f>
        <v>Schwimmhalle</v>
      </c>
    </row>
    <row r="135" spans="1:6">
      <c r="A135" s="71" t="str" cm="1">
        <f t="array" ref="A135">IF(E135, INDEX(B135:D135, $B$2), "")</f>
        <v>Verkehrsfläche</v>
      </c>
      <c r="B135" s="65" t="s">
        <v>61</v>
      </c>
      <c r="C135" s="65" t="s">
        <v>303</v>
      </c>
      <c r="D135" s="65" t="s">
        <v>540</v>
      </c>
      <c r="E135" s="65" t="b">
        <v>1</v>
      </c>
      <c r="F135" s="65" t="str">
        <f t="array" ref="F135">IFERROR(INDEX($A$97:$A$150, SMALL(IF($E$97:$E$150, ROW($A$97:$A$150)-ROW($A$96), ""), ROW(A135)-ROW($A$96))), "")</f>
        <v>Verkehrsfläche</v>
      </c>
    </row>
    <row r="136" spans="1:6">
      <c r="A136" s="71" t="str" cm="1">
        <f t="array" ref="A136">IF(E136, INDEX(B136:D136, $B$2), "")</f>
        <v>Verkehrsfläche 24h</v>
      </c>
      <c r="B136" s="65" t="s">
        <v>63</v>
      </c>
      <c r="C136" s="65" t="s">
        <v>304</v>
      </c>
      <c r="D136" s="65" t="s">
        <v>541</v>
      </c>
      <c r="E136" s="65" t="b">
        <v>1</v>
      </c>
      <c r="F136" s="65" t="str">
        <f t="array" ref="F136">IFERROR(INDEX($A$97:$A$150, SMALL(IF($E$97:$E$150, ROW($A$97:$A$150)-ROW($A$96), ""), ROW(A136)-ROW($A$96))), "")</f>
        <v>Verkehrsfläche 24h</v>
      </c>
    </row>
    <row r="137" spans="1:6">
      <c r="A137" s="71" t="str" cm="1">
        <f t="array" ref="A137">IF(E137, INDEX(B137:D137, $B$2), "")</f>
        <v>Treppenhaus</v>
      </c>
      <c r="B137" s="65" t="s">
        <v>64</v>
      </c>
      <c r="C137" s="65" t="s">
        <v>305</v>
      </c>
      <c r="D137" s="65" t="s">
        <v>542</v>
      </c>
      <c r="E137" s="65" t="b">
        <v>1</v>
      </c>
      <c r="F137" s="65" t="str">
        <f t="array" ref="F137">IFERROR(INDEX($A$97:$A$150, SMALL(IF($E$97:$E$150, ROW($A$97:$A$150)-ROW($A$96), ""), ROW(A137)-ROW($A$96))), "")</f>
        <v>Treppenhaus</v>
      </c>
    </row>
    <row r="138" spans="1:6">
      <c r="A138" s="71" t="str" cm="1">
        <f t="array" ref="A138">IF(E138, INDEX(B138:D138, $B$2), "")</f>
        <v>Nebenräume, Lager</v>
      </c>
      <c r="B138" s="65" t="s">
        <v>92</v>
      </c>
      <c r="C138" s="65" t="s">
        <v>306</v>
      </c>
      <c r="D138" s="65" t="s">
        <v>543</v>
      </c>
      <c r="E138" s="65" t="b">
        <v>1</v>
      </c>
      <c r="F138" s="65" t="str">
        <f t="array" ref="F138">IFERROR(INDEX($A$97:$A$150, SMALL(IF($E$97:$E$150, ROW($A$97:$A$150)-ROW($A$96), ""), ROW(A138)-ROW($A$96))), "")</f>
        <v>Nebenräume, Lager</v>
      </c>
    </row>
    <row r="139" spans="1:6">
      <c r="A139" s="71" t="str" cm="1">
        <f t="array" ref="A139">IF(E139, INDEX(B139:D139, $B$2), "")</f>
        <v>Lagerräume</v>
      </c>
      <c r="B139" s="65" t="s">
        <v>5148</v>
      </c>
      <c r="C139" s="65" t="s">
        <v>5164</v>
      </c>
      <c r="D139" s="65" t="s">
        <v>596</v>
      </c>
      <c r="E139" s="65" t="b">
        <v>1</v>
      </c>
      <c r="F139" s="65" t="str">
        <f t="array" ref="F139">IFERROR(INDEX($A$97:$A$150, SMALL(IF($E$97:$E$150, ROW($A$97:$A$150)-ROW($A$96), ""), ROW(A139)-ROW($A$96))), "")</f>
        <v>Lagerräume</v>
      </c>
    </row>
    <row r="140" spans="1:6">
      <c r="A140" s="71" t="str" cm="1">
        <f t="array" ref="A140">IF(E140, INDEX(B140:D140, $B$2), "")</f>
        <v/>
      </c>
      <c r="B140" s="65" t="s">
        <v>65</v>
      </c>
      <c r="C140" s="65" t="s">
        <v>307</v>
      </c>
      <c r="D140" s="65" t="s">
        <v>544</v>
      </c>
      <c r="E140" s="65" t="b">
        <v>0</v>
      </c>
      <c r="F140" s="65" t="str">
        <f t="array" ref="F140">IFERROR(INDEX($A$97:$A$150, SMALL(IF($E$97:$E$150, ROW($A$97:$A$150)-ROW($A$96), ""), ROW(A140)-ROW($A$96))), "")</f>
        <v>WC</v>
      </c>
    </row>
    <row r="141" spans="1:6">
      <c r="A141" s="71" t="str" cm="1">
        <f t="array" ref="A141">IF(E141, INDEX(B141:D141, $B$2), "")</f>
        <v/>
      </c>
      <c r="B141" s="65" t="s">
        <v>66</v>
      </c>
      <c r="C141" s="65" t="s">
        <v>308</v>
      </c>
      <c r="D141" s="65" t="s">
        <v>545</v>
      </c>
      <c r="E141" s="65" t="b">
        <v>0</v>
      </c>
      <c r="F141" s="65" t="str">
        <f t="array" ref="F141">IFERROR(INDEX($A$97:$A$150, SMALL(IF($E$97:$E$150, ROW($A$97:$A$150)-ROW($A$96), ""), ROW(A141)-ROW($A$96))), "")</f>
        <v>Garderoben, Duschen</v>
      </c>
    </row>
    <row r="142" spans="1:6">
      <c r="A142" s="71" t="str" cm="1">
        <f t="array" ref="A142">IF(E142, INDEX(B142:D142, $B$2), "")</f>
        <v>WC</v>
      </c>
      <c r="B142" s="65" t="s">
        <v>67</v>
      </c>
      <c r="C142" s="65" t="s">
        <v>67</v>
      </c>
      <c r="D142" s="65" t="s">
        <v>67</v>
      </c>
      <c r="E142" s="65" t="b">
        <v>1</v>
      </c>
      <c r="F142" s="65" t="str">
        <f t="array" ref="F142">IFERROR(INDEX($A$97:$A$150, SMALL(IF($E$97:$E$150, ROW($A$97:$A$150)-ROW($A$96), ""), ROW(A142)-ROW($A$96))), "")</f>
        <v>Parkhaus privat</v>
      </c>
    </row>
    <row r="143" spans="1:6">
      <c r="A143" s="71" t="str" cm="1">
        <f t="array" ref="A143">IF(E143, INDEX(B143:D143, $B$2), "")</f>
        <v>Garderoben, Duschen</v>
      </c>
      <c r="B143" s="65" t="s">
        <v>68</v>
      </c>
      <c r="C143" s="65" t="s">
        <v>309</v>
      </c>
      <c r="D143" s="65" t="s">
        <v>546</v>
      </c>
      <c r="E143" s="65" t="b">
        <v>1</v>
      </c>
      <c r="F143" s="65" t="str">
        <f t="array" ref="F143">IFERROR(INDEX($A$97:$A$150, SMALL(IF($E$97:$E$150, ROW($A$97:$A$150)-ROW($A$96), ""), ROW(A143)-ROW($A$96))), "")</f>
        <v>Parkhaus öffentlich</v>
      </c>
    </row>
    <row r="144" spans="1:6">
      <c r="A144" s="71" t="str" cm="1">
        <f t="array" ref="A144">IF(E144, INDEX(B144:D144, $B$2), "")</f>
        <v>Parkhaus privat</v>
      </c>
      <c r="B144" s="65" t="s">
        <v>88</v>
      </c>
      <c r="C144" s="65" t="s">
        <v>310</v>
      </c>
      <c r="D144" s="65" t="s">
        <v>547</v>
      </c>
      <c r="E144" s="65" t="b">
        <v>1</v>
      </c>
      <c r="F144" s="65" t="str">
        <f t="array" ref="F144">IFERROR(INDEX($A$97:$A$150, SMALL(IF($E$97:$E$150, ROW($A$97:$A$150)-ROW($A$96), ""), ROW(A144)-ROW($A$96))), "")</f>
        <v>Parkhaus 24 h</v>
      </c>
    </row>
    <row r="145" spans="1:6">
      <c r="A145" s="71" t="str" cm="1">
        <f t="array" ref="A145">IF(E145, INDEX(B145:D145, $B$2), "")</f>
        <v>Parkhaus öffentlich</v>
      </c>
      <c r="B145" s="65" t="s">
        <v>87</v>
      </c>
      <c r="C145" s="65" t="s">
        <v>311</v>
      </c>
      <c r="D145" s="65" t="s">
        <v>548</v>
      </c>
      <c r="E145" s="65" t="b">
        <v>1</v>
      </c>
      <c r="F145" s="65" t="str">
        <f t="array" ref="F145">IFERROR(INDEX($A$97:$A$150, SMALL(IF($E$97:$E$150, ROW($A$97:$A$150)-ROW($A$96), ""), ROW(A145)-ROW($A$96))), "")</f>
        <v>Spezialnutzung</v>
      </c>
    </row>
    <row r="146" spans="1:6">
      <c r="A146" s="71" t="str" cm="1">
        <f t="array" ref="A146">IF(E146, INDEX(B146:D146, $B$2), "")</f>
        <v>Parkhaus 24 h</v>
      </c>
      <c r="B146" s="65" t="s">
        <v>5152</v>
      </c>
      <c r="C146" s="65" t="s">
        <v>5162</v>
      </c>
      <c r="D146" s="65" t="s">
        <v>5163</v>
      </c>
      <c r="E146" s="65" t="b">
        <v>1</v>
      </c>
      <c r="F146" s="65" t="str">
        <f t="array" ref="F146">IFERROR(INDEX($A$97:$A$150, SMALL(IF($E$97:$E$150, ROW($A$97:$A$150)-ROW($A$96), ""), ROW(A146)-ROW($A$96))), "")</f>
        <v/>
      </c>
    </row>
    <row r="147" spans="1:6">
      <c r="A147" s="71" t="str" cm="1">
        <f t="array" ref="A147">IF(E147, INDEX(B147:D147, $B$2), "")</f>
        <v/>
      </c>
      <c r="B147" s="65" t="s">
        <v>69</v>
      </c>
      <c r="C147" s="65" t="s">
        <v>312</v>
      </c>
      <c r="D147" s="65" t="s">
        <v>549</v>
      </c>
      <c r="E147" s="65" t="b">
        <v>0</v>
      </c>
      <c r="F147" s="65" t="str">
        <f t="array" ref="F147">IFERROR(INDEX($A$97:$A$150, SMALL(IF($E$97:$E$150, ROW($A$97:$A$150)-ROW($A$96), ""), ROW(A147)-ROW($A$96))), "")</f>
        <v/>
      </c>
    </row>
    <row r="148" spans="1:6">
      <c r="A148" s="71" t="str" cm="1">
        <f t="array" ref="A148">IF(E148, INDEX(B148:D148, $B$2), "")</f>
        <v/>
      </c>
      <c r="B148" s="65" t="s">
        <v>70</v>
      </c>
      <c r="C148" s="65" t="s">
        <v>313</v>
      </c>
      <c r="D148" s="65" t="s">
        <v>550</v>
      </c>
      <c r="E148" s="65" t="b">
        <v>0</v>
      </c>
      <c r="F148" s="65" t="str">
        <f t="array" ref="F148">IFERROR(INDEX($A$97:$A$150, SMALL(IF($E$97:$E$150, ROW($A$97:$A$150)-ROW($A$96), ""), ROW(A148)-ROW($A$96))), "")</f>
        <v/>
      </c>
    </row>
    <row r="149" spans="1:6">
      <c r="A149" s="71" t="str" cm="1">
        <f t="array" ref="A149">IF(E149, INDEX(B149:D149, $B$2), "")</f>
        <v/>
      </c>
      <c r="B149" s="65" t="s">
        <v>71</v>
      </c>
      <c r="C149" s="65" t="s">
        <v>314</v>
      </c>
      <c r="D149" s="65" t="s">
        <v>551</v>
      </c>
      <c r="E149" s="65" t="b">
        <v>0</v>
      </c>
      <c r="F149" s="65" t="str">
        <f t="array" ref="F149">IFERROR(INDEX($A$97:$A$150, SMALL(IF($E$97:$E$150, ROW($A$97:$A$150)-ROW($A$96), ""), ROW(A149)-ROW($A$96))), "")</f>
        <v/>
      </c>
    </row>
    <row r="150" spans="1:6">
      <c r="A150" s="71" t="str" cm="1">
        <f t="array" ref="A150">IF(E150, INDEX(B150:D150, $B$2), "")</f>
        <v>Spezialnutzung</v>
      </c>
      <c r="B150" s="65" t="s">
        <v>420</v>
      </c>
      <c r="C150" s="65" t="s">
        <v>552</v>
      </c>
      <c r="D150" s="65" t="s">
        <v>617</v>
      </c>
      <c r="E150" s="65" t="b">
        <v>1</v>
      </c>
      <c r="F150" s="65" t="str">
        <f t="array" ref="F150">IFERROR(INDEX($A$97:$A$150, SMALL(IF($E$97:$E$150, ROW($A$97:$A$150)-ROW($A$96), ""), ROW(A150)-ROW($A$96))), "")</f>
        <v/>
      </c>
    </row>
    <row r="151" spans="1:6">
      <c r="A151" s="71" t="str" cm="1">
        <f t="array" ref="A151">IF(ISBLANK(D151), "", INDEX(B151:D151, $B$2))</f>
        <v/>
      </c>
    </row>
    <row r="152" spans="1:6">
      <c r="A152" s="71" t="str" cm="1">
        <f t="array" ref="A152">IF(ISBLANK(D152), "", INDEX(B152:D152, $B$2))</f>
        <v/>
      </c>
      <c r="B152" s="63" t="s">
        <v>328</v>
      </c>
    </row>
    <row r="153" spans="1:6">
      <c r="A153" s="71" t="str" cm="1">
        <f t="array" ref="A153">IF(ISBLANK(D153), "", INDEX(B153:D153, $B$2))</f>
        <v/>
      </c>
      <c r="B153" s="62" t="s">
        <v>156</v>
      </c>
    </row>
    <row r="154" spans="1:6">
      <c r="A154" s="71" t="str" cm="1">
        <f t="array" ref="A154">IF(ISBLANK(D154), "", INDEX(B154:D154, $B$2))</f>
        <v>Neubau</v>
      </c>
      <c r="B154" s="65" t="s">
        <v>329</v>
      </c>
      <c r="C154" s="65" t="s">
        <v>331</v>
      </c>
      <c r="D154" s="65" t="s">
        <v>509</v>
      </c>
    </row>
    <row r="155" spans="1:6">
      <c r="A155" s="71" t="str" cm="1">
        <f t="array" ref="A155">IF(ISBLANK(D155), "", INDEX(B155:D155, $B$2))</f>
        <v>Umbau</v>
      </c>
      <c r="B155" s="65" t="s">
        <v>330</v>
      </c>
      <c r="C155" s="65" t="s">
        <v>332</v>
      </c>
      <c r="D155" s="65" t="s">
        <v>510</v>
      </c>
    </row>
    <row r="156" spans="1:6">
      <c r="A156" s="71" t="str" cm="1">
        <f t="array" ref="A156">IF(ISBLANK(D156), "", INDEX(B156:D156, $B$2))</f>
        <v>Betriebsoptimierung</v>
      </c>
      <c r="B156" s="65" t="s">
        <v>5268</v>
      </c>
      <c r="C156" s="65" t="s">
        <v>5270</v>
      </c>
      <c r="D156" s="65" t="s">
        <v>5271</v>
      </c>
    </row>
    <row r="157" spans="1:6">
      <c r="A157" s="71" t="str" cm="1">
        <f t="array" ref="A157">IF(ISBLANK(D157), "", INDEX(B157:D157, $B$2))</f>
        <v/>
      </c>
    </row>
    <row r="158" spans="1:6">
      <c r="A158" s="71" t="str" cm="1">
        <f t="array" ref="A158">IF(ISBLANK(D158), "", INDEX(B158:D158, $B$2))</f>
        <v/>
      </c>
      <c r="B158" s="63" t="s">
        <v>128</v>
      </c>
    </row>
    <row r="159" spans="1:6">
      <c r="A159" s="71" t="str" cm="1">
        <f t="array" ref="A159">IF(ISBLANK(D159), "", INDEX(B159:D159, $B$2))</f>
        <v/>
      </c>
      <c r="B159" s="62" t="s">
        <v>156</v>
      </c>
    </row>
    <row r="160" spans="1:6">
      <c r="A160" s="71" t="str" cm="1">
        <f t="array" ref="A160">IF(ISBLANK(D160), "", INDEX(B160:D160, $B$2))</f>
        <v>Wohnen MFH</v>
      </c>
      <c r="B160" s="65" t="s">
        <v>89</v>
      </c>
      <c r="C160" s="65" t="s">
        <v>335</v>
      </c>
      <c r="D160" s="65" t="s">
        <v>559</v>
      </c>
    </row>
    <row r="161" spans="1:4">
      <c r="A161" s="71" t="str" cm="1">
        <f t="array" ref="A161">IF(ISBLANK(D161), "", INDEX(B161:D161, $B$2))</f>
        <v>Hotels</v>
      </c>
      <c r="B161" s="65" t="s">
        <v>601</v>
      </c>
      <c r="C161" s="65" t="s">
        <v>600</v>
      </c>
      <c r="D161" s="65" t="s">
        <v>599</v>
      </c>
    </row>
    <row r="162" spans="1:4">
      <c r="A162" s="71" t="str" cm="1">
        <f t="array" ref="A162">IF(ISBLANK(D162), "", INDEX(B162:D162, $B$2))</f>
        <v>Wohnen EFH</v>
      </c>
      <c r="B162" s="65" t="s">
        <v>90</v>
      </c>
      <c r="C162" s="65" t="s">
        <v>346</v>
      </c>
      <c r="D162" s="65" t="s">
        <v>590</v>
      </c>
    </row>
    <row r="163" spans="1:4">
      <c r="A163" s="71" t="str" cm="1">
        <f t="array" ref="A163">IF(ISBLANK(D163), "", INDEX(B163:D163, $B$2))</f>
        <v>Verwaltung</v>
      </c>
      <c r="B163" s="65" t="s">
        <v>336</v>
      </c>
      <c r="C163" s="65" t="s">
        <v>347</v>
      </c>
      <c r="D163" s="65" t="s">
        <v>591</v>
      </c>
    </row>
    <row r="164" spans="1:4">
      <c r="A164" s="71" t="str" cm="1">
        <f t="array" ref="A164">IF(ISBLANK(D164), "", INDEX(B164:D164, $B$2))</f>
        <v>Schulen</v>
      </c>
      <c r="B164" s="65" t="s">
        <v>337</v>
      </c>
      <c r="C164" s="65" t="s">
        <v>348</v>
      </c>
      <c r="D164" s="65" t="s">
        <v>592</v>
      </c>
    </row>
    <row r="165" spans="1:4">
      <c r="A165" s="71" t="str" cm="1">
        <f t="array" ref="A165">IF(ISBLANK(D165), "", INDEX(B165:D165, $B$2))</f>
        <v>Verkauf</v>
      </c>
      <c r="B165" s="65" t="s">
        <v>338</v>
      </c>
      <c r="C165" s="65" t="s">
        <v>349</v>
      </c>
      <c r="D165" s="65" t="s">
        <v>593</v>
      </c>
    </row>
    <row r="166" spans="1:4">
      <c r="A166" s="71" t="str" cm="1">
        <f t="array" ref="A166">IF(ISBLANK(D166), "", INDEX(B166:D166, $B$2))</f>
        <v>Restaurants</v>
      </c>
      <c r="B166" s="65" t="s">
        <v>339</v>
      </c>
      <c r="C166" s="65" t="s">
        <v>339</v>
      </c>
      <c r="D166" s="65" t="s">
        <v>594</v>
      </c>
    </row>
    <row r="167" spans="1:4">
      <c r="A167" s="71" t="str" cm="1">
        <f t="array" ref="A167">IF(ISBLANK(D167), "", INDEX(B167:D167, $B$2))</f>
        <v>Versammlungslokale</v>
      </c>
      <c r="B167" s="65" t="s">
        <v>340</v>
      </c>
      <c r="C167" s="65" t="s">
        <v>350</v>
      </c>
      <c r="D167" s="65" t="s">
        <v>618</v>
      </c>
    </row>
    <row r="168" spans="1:4">
      <c r="A168" s="71" t="str" cm="1">
        <f t="array" ref="A168">IF(ISBLANK(D168), "", INDEX(B168:D168, $B$2))</f>
        <v>Spitäler</v>
      </c>
      <c r="B168" s="65" t="s">
        <v>341</v>
      </c>
      <c r="C168" s="65" t="s">
        <v>351</v>
      </c>
      <c r="D168" s="65" t="s">
        <v>595</v>
      </c>
    </row>
    <row r="169" spans="1:4">
      <c r="A169" s="71" t="str" cm="1">
        <f t="array" ref="A169">IF(ISBLANK(D169), "", INDEX(B169:D169, $B$2))</f>
        <v>Industrie</v>
      </c>
      <c r="B169" s="65" t="s">
        <v>342</v>
      </c>
      <c r="C169" s="65" t="s">
        <v>342</v>
      </c>
      <c r="D169" s="65" t="s">
        <v>342</v>
      </c>
    </row>
    <row r="170" spans="1:4">
      <c r="A170" s="71" t="str" cm="1">
        <f t="array" ref="A170">IF(ISBLANK(D170), "", INDEX(B170:D170, $B$2))</f>
        <v>Lager</v>
      </c>
      <c r="B170" s="65" t="s">
        <v>343</v>
      </c>
      <c r="C170" s="65" t="s">
        <v>299</v>
      </c>
      <c r="D170" s="65" t="s">
        <v>596</v>
      </c>
    </row>
    <row r="171" spans="1:4">
      <c r="A171" s="71" t="str" cm="1">
        <f t="array" ref="A171">IF(ISBLANK(D171), "", INDEX(B171:D171, $B$2))</f>
        <v>Sportbauten</v>
      </c>
      <c r="B171" s="65" t="s">
        <v>344</v>
      </c>
      <c r="C171" s="65" t="s">
        <v>353</v>
      </c>
      <c r="D171" s="65" t="s">
        <v>597</v>
      </c>
    </row>
    <row r="172" spans="1:4">
      <c r="A172" s="71" t="str" cm="1">
        <f t="array" ref="A172">IF(ISBLANK(D172), "", INDEX(B172:D172, $B$2))</f>
        <v>Hallenbäder</v>
      </c>
      <c r="B172" s="65" t="s">
        <v>345</v>
      </c>
      <c r="C172" s="65" t="s">
        <v>352</v>
      </c>
      <c r="D172" s="65" t="s">
        <v>598</v>
      </c>
    </row>
    <row r="173" spans="1:4">
      <c r="A173" s="71" t="str" cm="1">
        <f t="array" ref="A173">IF(ISBLANK(D173), "", INDEX(B173:D173, $B$2))</f>
        <v/>
      </c>
    </row>
    <row r="174" spans="1:4">
      <c r="A174" s="71" t="str" cm="1">
        <f t="array" ref="A174">IF(ISBLANK(D174), "", INDEX(B174:D174, $B$2))</f>
        <v/>
      </c>
      <c r="B174" s="63" t="s">
        <v>356</v>
      </c>
    </row>
    <row r="175" spans="1:4">
      <c r="A175" s="71" t="str" cm="1">
        <f t="array" ref="A175">IF(ISBLANK(D175), "", INDEX(B175:D175, $B$2))</f>
        <v/>
      </c>
      <c r="B175" s="62" t="s">
        <v>156</v>
      </c>
    </row>
    <row r="176" spans="1:4">
      <c r="A176" s="71" t="str" cm="1">
        <f t="array" ref="A176">IF(ISBLANK(D176), "", INDEX(B176:D176, $B$2))</f>
        <v>Deckenleuchte</v>
      </c>
      <c r="B176" s="65" t="s">
        <v>357</v>
      </c>
      <c r="C176" s="65" t="s">
        <v>372</v>
      </c>
      <c r="D176" s="65" t="s">
        <v>553</v>
      </c>
    </row>
    <row r="177" spans="1:4">
      <c r="A177" s="71" t="str" cm="1">
        <f t="array" ref="A177">IF(ISBLANK(D177), "", INDEX(B177:D177, $B$2))</f>
        <v>Downlight</v>
      </c>
      <c r="B177" s="65" t="s">
        <v>358</v>
      </c>
      <c r="C177" s="65" t="s">
        <v>358</v>
      </c>
      <c r="D177" s="65" t="s">
        <v>358</v>
      </c>
    </row>
    <row r="178" spans="1:4">
      <c r="A178" s="71" t="str" cm="1">
        <f t="array" ref="A178">IF(ISBLANK(D178), "", INDEX(B178:D178, $B$2))</f>
        <v>Lichtleiste</v>
      </c>
      <c r="B178" s="65" t="s">
        <v>359</v>
      </c>
      <c r="C178" s="65" t="s">
        <v>373</v>
      </c>
      <c r="D178" s="65" t="s">
        <v>554</v>
      </c>
    </row>
    <row r="179" spans="1:4">
      <c r="A179" s="71" t="str" cm="1">
        <f t="array" ref="A179">IF(ISBLANK(D179), "", INDEX(B179:D179, $B$2))</f>
        <v>Pendelleuchte</v>
      </c>
      <c r="B179" s="65" t="s">
        <v>360</v>
      </c>
      <c r="C179" s="65" t="s">
        <v>374</v>
      </c>
      <c r="D179" s="65" t="s">
        <v>555</v>
      </c>
    </row>
    <row r="180" spans="1:4">
      <c r="A180" s="71" t="str" cm="1">
        <f t="array" ref="A180">IF(ISBLANK(D180), "", INDEX(B180:D180, $B$2))</f>
        <v>Stehleuchte</v>
      </c>
      <c r="B180" s="65" t="s">
        <v>362</v>
      </c>
      <c r="C180" s="65" t="s">
        <v>375</v>
      </c>
      <c r="D180" s="65" t="s">
        <v>556</v>
      </c>
    </row>
    <row r="181" spans="1:4">
      <c r="A181" s="71" t="str" cm="1">
        <f t="array" ref="A181">IF(ISBLANK(D181), "", INDEX(B181:D181, $B$2))</f>
        <v>Strahler/Spot</v>
      </c>
      <c r="B181" s="65" t="s">
        <v>361</v>
      </c>
      <c r="C181" s="65" t="s">
        <v>376</v>
      </c>
      <c r="D181" s="65" t="s">
        <v>557</v>
      </c>
    </row>
    <row r="182" spans="1:4">
      <c r="A182" s="71" t="str" cm="1">
        <f t="array" ref="A182">IF(ISBLANK(D182), "", INDEX(B182:D182, $B$2))</f>
        <v>Tischleuchte</v>
      </c>
      <c r="B182" s="65" t="s">
        <v>363</v>
      </c>
      <c r="C182" s="65" t="s">
        <v>377</v>
      </c>
      <c r="D182" s="65" t="s">
        <v>619</v>
      </c>
    </row>
    <row r="183" spans="1:4">
      <c r="A183" s="71" t="str" cm="1">
        <f t="array" ref="A183">IF(ISBLANK(D183), "", INDEX(B183:D183, $B$2))</f>
        <v>Wandleuchte</v>
      </c>
      <c r="B183" s="65" t="s">
        <v>364</v>
      </c>
      <c r="C183" s="65" t="s">
        <v>378</v>
      </c>
      <c r="D183" s="65" t="s">
        <v>378</v>
      </c>
    </row>
    <row r="184" spans="1:4">
      <c r="A184" s="71" t="str" cm="1">
        <f t="array" ref="A184">IF(ISBLANK(D184), "", INDEX(B184:D184, $B$2))</f>
        <v>Andere</v>
      </c>
      <c r="B184" s="65" t="s">
        <v>365</v>
      </c>
      <c r="C184" s="65" t="s">
        <v>366</v>
      </c>
      <c r="D184" s="65" t="s">
        <v>558</v>
      </c>
    </row>
    <row r="185" spans="1:4">
      <c r="A185" s="71" t="str" cm="1">
        <f t="array" ref="A185">IF(ISBLANK(D185), "", INDEX(B185:D185, $B$2))</f>
        <v/>
      </c>
    </row>
    <row r="186" spans="1:4">
      <c r="A186" s="71" t="str" cm="1">
        <f t="array" ref="A186">IF(ISBLANK(D186), "", INDEX(B186:D186, $B$2))</f>
        <v/>
      </c>
      <c r="B186" s="63" t="s">
        <v>367</v>
      </c>
    </row>
    <row r="187" spans="1:4">
      <c r="A187" s="71" t="str" cm="1">
        <f t="array" ref="A187">IF(ISBLANK(D187), "", INDEX(B187:D187, $B$2))</f>
        <v/>
      </c>
      <c r="B187" s="62" t="s">
        <v>156</v>
      </c>
    </row>
    <row r="188" spans="1:4">
      <c r="A188" s="71" t="str" cm="1">
        <f t="array" ref="A188">IF(ISBLANK(D188), "", INDEX(B188:D188, $B$2))</f>
        <v/>
      </c>
      <c r="B188" s="175" t="s">
        <v>368</v>
      </c>
      <c r="C188" s="175" t="s">
        <v>368</v>
      </c>
      <c r="D188" s="175"/>
    </row>
    <row r="189" spans="1:4">
      <c r="A189" s="71" t="str" cm="1">
        <f t="array" ref="A189">IF(ISBLANK(D189), "", INDEX(B189:D189, $B$2))</f>
        <v/>
      </c>
      <c r="B189" s="175" t="s">
        <v>369</v>
      </c>
      <c r="C189" s="175" t="s">
        <v>379</v>
      </c>
      <c r="D189" s="175"/>
    </row>
    <row r="190" spans="1:4">
      <c r="A190" s="71" t="str" cm="1">
        <f t="array" ref="A190">IF(ISBLANK(D190), "", INDEX(B190:D190, $B$2))</f>
        <v/>
      </c>
      <c r="B190" s="175" t="s">
        <v>370</v>
      </c>
      <c r="C190" s="175" t="s">
        <v>380</v>
      </c>
      <c r="D190" s="175"/>
    </row>
    <row r="191" spans="1:4">
      <c r="A191" s="71" t="str" cm="1">
        <f t="array" ref="A191">IF(ISBLANK(D191), "", INDEX(B191:D191, $B$2))</f>
        <v/>
      </c>
      <c r="B191" s="175" t="s">
        <v>371</v>
      </c>
      <c r="C191" s="175" t="s">
        <v>381</v>
      </c>
      <c r="D191" s="175"/>
    </row>
    <row r="192" spans="1:4">
      <c r="A192" s="71" t="str" cm="1">
        <f t="array" ref="A192">IF(ISBLANK(D192), "", INDEX(B192:D192, $B$2))</f>
        <v/>
      </c>
      <c r="B192" s="175" t="s">
        <v>365</v>
      </c>
      <c r="C192" s="175" t="s">
        <v>366</v>
      </c>
      <c r="D192" s="175"/>
    </row>
    <row r="193" spans="1:4">
      <c r="A193" s="71" t="str" cm="1">
        <f t="array" ref="A193">IF(ISBLANK(D193), "", INDEX(B193:D193, $B$2))</f>
        <v/>
      </c>
    </row>
    <row r="194" spans="1:4">
      <c r="A194" s="71" t="str" cm="1">
        <f t="array" ref="A194">IF(ISBLANK(D194), "", INDEX(B194:D194, $B$2))</f>
        <v/>
      </c>
      <c r="B194" s="63" t="s">
        <v>5285</v>
      </c>
    </row>
    <row r="195" spans="1:4">
      <c r="A195" s="71" t="str" cm="1">
        <f t="array" ref="A195">IF(ISBLANK(D195), "", INDEX(B195:D195, $B$2))</f>
        <v/>
      </c>
      <c r="B195" s="62" t="s">
        <v>156</v>
      </c>
    </row>
    <row r="196" spans="1:4">
      <c r="A196" s="71" t="str" cm="1">
        <f t="array" ref="A196">IF(ISBLANK(D196), "", INDEX(B196:D196, $B$2))</f>
        <v>Ja</v>
      </c>
      <c r="B196" s="65" t="s">
        <v>217</v>
      </c>
      <c r="C196" s="65" t="s">
        <v>220</v>
      </c>
      <c r="D196" s="65" t="s">
        <v>413</v>
      </c>
    </row>
    <row r="197" spans="1:4">
      <c r="A197" s="71" t="str" cm="1">
        <f t="array" ref="A197">IF(ISBLANK(D197), "", INDEX(B197:D197, $B$2))</f>
        <v>Nein</v>
      </c>
      <c r="B197" s="65" t="s">
        <v>218</v>
      </c>
      <c r="C197" s="65" t="s">
        <v>219</v>
      </c>
      <c r="D197" s="65" t="s">
        <v>414</v>
      </c>
    </row>
    <row r="199" spans="1:4">
      <c r="B199" s="63" t="s">
        <v>129</v>
      </c>
    </row>
    <row r="200" spans="1:4">
      <c r="B200" s="62" t="s">
        <v>156</v>
      </c>
    </row>
    <row r="201" spans="1:4">
      <c r="A201" s="71" t="str" cm="1">
        <f t="array" ref="A201">IF(ISBLANK(D201), "", INDEX(B201:D201, $B$2))</f>
        <v>Betrieb (bisher)</v>
      </c>
      <c r="B201" s="65" t="s">
        <v>632</v>
      </c>
      <c r="C201" s="65" t="s">
        <v>637</v>
      </c>
      <c r="D201" s="65" t="s">
        <v>642</v>
      </c>
    </row>
    <row r="202" spans="1:4">
      <c r="A202" s="71" t="str" cm="1">
        <f t="array" ref="A202">IF(ISBLANK(D202), "", INDEX(B202:D202, $B$2))</f>
        <v>Vorprojekt</v>
      </c>
      <c r="B202" s="65" t="s">
        <v>633</v>
      </c>
      <c r="C202" s="65" t="s">
        <v>638</v>
      </c>
      <c r="D202" s="65" t="s">
        <v>643</v>
      </c>
    </row>
    <row r="203" spans="1:4">
      <c r="A203" s="71" t="str" cm="1">
        <f t="array" ref="A203">IF(ISBLANK(D203), "", INDEX(B203:D203, $B$2))</f>
        <v>Projekt</v>
      </c>
      <c r="B203" s="65" t="s">
        <v>635</v>
      </c>
      <c r="C203" s="65" t="s">
        <v>639</v>
      </c>
      <c r="D203" s="65" t="s">
        <v>644</v>
      </c>
    </row>
    <row r="204" spans="1:4">
      <c r="A204" s="71" t="str" cm="1">
        <f t="array" ref="A204">IF(ISBLANK(D204), "", INDEX(B204:D204, $B$2))</f>
        <v>Ausführung</v>
      </c>
      <c r="B204" s="65" t="s">
        <v>636</v>
      </c>
      <c r="C204" s="65" t="s">
        <v>641</v>
      </c>
      <c r="D204" s="65" t="s">
        <v>645</v>
      </c>
    </row>
    <row r="205" spans="1:4">
      <c r="A205" s="71" t="str" cm="1">
        <f t="array" ref="A205">IF(ISBLANK(D205), "", INDEX(B205:D205, $B$2))</f>
        <v>Betrieb (neu)</v>
      </c>
      <c r="B205" s="65" t="s">
        <v>634</v>
      </c>
      <c r="C205" s="65" t="s">
        <v>640</v>
      </c>
      <c r="D205" s="65" t="s">
        <v>642</v>
      </c>
    </row>
    <row r="207" spans="1:4">
      <c r="B207" s="63" t="s">
        <v>5208</v>
      </c>
    </row>
    <row r="208" spans="1:4">
      <c r="B208" s="64" t="s">
        <v>142</v>
      </c>
      <c r="C208" s="64" t="s">
        <v>5209</v>
      </c>
    </row>
    <row r="209" spans="1:4">
      <c r="A209" s="71" t="str" cm="1">
        <f t="array" ref="A209">IF(ISBLANK(D209), "", INDEX(B209:D209, $B$2))</f>
        <v>Die Sehaufgabe ist kritisch für den Arbeitsablauf.</v>
      </c>
      <c r="B209" s="65" t="s">
        <v>5211</v>
      </c>
      <c r="C209" s="65" t="s">
        <v>5224</v>
      </c>
      <c r="D209" s="65" t="s">
        <v>5217</v>
      </c>
    </row>
    <row r="210" spans="1:4">
      <c r="A210" s="71" t="str" cm="1">
        <f t="array" ref="A210">IF(ISBLANK(D210), "", INDEX(B210:D210, $B$2))</f>
        <v>Fehler können nur unter hohen Kosten behoben werden.</v>
      </c>
      <c r="B210" s="65" t="s">
        <v>5212</v>
      </c>
      <c r="C210" s="65" t="s">
        <v>5225</v>
      </c>
      <c r="D210" s="65" t="s">
        <v>5218</v>
      </c>
    </row>
    <row r="211" spans="1:4">
      <c r="A211" s="71" t="str" cm="1">
        <f t="array" ref="A211">IF(ISBLANK(D211), "", INDEX(B211:D211, $B$2))</f>
        <v>Genauigkeit, höhere Produktivität oder erhöhte Konzentration sind von grosser Bedeutung.</v>
      </c>
      <c r="B211" s="65" t="s">
        <v>5210</v>
      </c>
      <c r="C211" s="65" t="s">
        <v>5226</v>
      </c>
      <c r="D211" s="65" t="s">
        <v>5219</v>
      </c>
    </row>
    <row r="212" spans="1:4">
      <c r="A212" s="71" t="str" cm="1">
        <f t="array" ref="A212">IF(ISBLANK(D212), "", INDEX(B212:D212, $B$2))</f>
        <v>Aufgabendetails sind ungewöhnlich klein oder kontrastarm.</v>
      </c>
      <c r="B212" s="65" t="s">
        <v>5213</v>
      </c>
      <c r="C212" s="65" t="s">
        <v>5227</v>
      </c>
      <c r="D212" s="65" t="s">
        <v>5220</v>
      </c>
    </row>
    <row r="213" spans="1:4">
      <c r="A213" s="71" t="str" cm="1">
        <f t="array" ref="A213">IF(ISBLANK(D213), "", INDEX(B213:D213, $B$2))</f>
        <v>Die Aufgabe wird ungewöhnlich lange ausgeführt.</v>
      </c>
      <c r="B213" s="65" t="s">
        <v>5214</v>
      </c>
      <c r="C213" s="65" t="s">
        <v>5228</v>
      </c>
      <c r="D213" s="65" t="s">
        <v>5221</v>
      </c>
    </row>
    <row r="214" spans="1:4">
      <c r="A214" s="71" t="str" cm="1">
        <f t="array" ref="A214">IF(ISBLANK(D214), "", INDEX(B214:D214, $B$2))</f>
        <v>Der Bereich der Sehaufgabe oder Tätigkeit verfügt über wenig Tageslicht.</v>
      </c>
      <c r="B214" s="65" t="s">
        <v>5215</v>
      </c>
      <c r="C214" s="65" t="s">
        <v>5229</v>
      </c>
      <c r="D214" s="65" t="s">
        <v>5222</v>
      </c>
    </row>
    <row r="215" spans="1:4">
      <c r="A215" s="71" t="str" cm="1">
        <f t="array" ref="A215">IF(ISBLANK(D215), "", INDEX(B215:D215, $B$2))</f>
        <v>De Sehfähigkeit des Arbeitnehmers liegt unter dem üblichen Sehvermögen.</v>
      </c>
      <c r="B215" s="65" t="s">
        <v>5216</v>
      </c>
      <c r="C215" s="65" t="s">
        <v>5230</v>
      </c>
      <c r="D215" s="65" t="s">
        <v>5223</v>
      </c>
    </row>
  </sheetData>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C26C3-612B-4D8D-8735-226DA34AE266}">
  <sheetPr codeName="Sheet1">
    <pageSetUpPr fitToPage="1"/>
  </sheetPr>
  <dimension ref="A1:T90"/>
  <sheetViews>
    <sheetView topLeftCell="B1" zoomScaleNormal="100" workbookViewId="0">
      <selection activeCell="H5" sqref="H5"/>
    </sheetView>
  </sheetViews>
  <sheetFormatPr baseColWidth="10" defaultColWidth="0" defaultRowHeight="16.5" zeroHeight="1"/>
  <cols>
    <col min="1" max="1" width="3.33203125" style="128" hidden="1" customWidth="1"/>
    <col min="2" max="2" width="3.33203125" style="86" customWidth="1"/>
    <col min="3" max="4" width="20.77734375" style="86" customWidth="1"/>
    <col min="5" max="8" width="10.77734375" style="86" customWidth="1"/>
    <col min="9" max="9" width="3.33203125" style="86" customWidth="1"/>
    <col min="10" max="15" width="5.77734375" style="128" hidden="1" customWidth="1"/>
    <col min="16" max="19" width="5.77734375" style="147" hidden="1" customWidth="1"/>
    <col min="20" max="16384" width="8.88671875" style="90" hidden="1"/>
  </cols>
  <sheetData>
    <row r="1" spans="1:19" ht="16.5" customHeight="1">
      <c r="A1" s="89"/>
      <c r="J1" s="89" t="s">
        <v>355</v>
      </c>
      <c r="K1" s="89"/>
      <c r="L1" s="89"/>
      <c r="M1" s="89"/>
      <c r="N1" s="89"/>
      <c r="O1" s="89"/>
      <c r="P1" s="87" t="s">
        <v>354</v>
      </c>
    </row>
    <row r="2" spans="1:19" ht="24.95" customHeight="1">
      <c r="A2" s="89"/>
      <c r="J2" s="89">
        <f>IF(Info!H4="D",1,IF(Info!H4="F", 2, 3))</f>
        <v>1</v>
      </c>
      <c r="K2" s="89"/>
      <c r="L2" s="89"/>
      <c r="M2" s="89"/>
      <c r="N2" s="89"/>
      <c r="O2" s="89"/>
      <c r="P2" s="87"/>
    </row>
    <row r="3" spans="1:19" ht="24.95" customHeight="1" thickBot="1">
      <c r="A3" s="89"/>
      <c r="C3" s="434" t="str" cm="1">
        <f t="array" ref="C3">INDEX(Textes!$B:$D, J3, $J$2)</f>
        <v>Energienachweis für Beleuchtung nach SIA 387/4</v>
      </c>
      <c r="D3" s="358"/>
      <c r="E3" s="358"/>
      <c r="F3" s="358"/>
      <c r="G3" s="435"/>
      <c r="H3" s="435"/>
      <c r="J3" s="128">
        <v>2</v>
      </c>
      <c r="K3" s="89"/>
      <c r="L3" s="89"/>
      <c r="M3" s="89"/>
      <c r="N3" s="89"/>
      <c r="O3" s="89"/>
    </row>
    <row r="4" spans="1:19">
      <c r="A4" s="89"/>
      <c r="J4" s="89"/>
      <c r="K4" s="89"/>
      <c r="L4" s="89"/>
      <c r="M4" s="89"/>
      <c r="N4" s="89"/>
      <c r="O4" s="89"/>
    </row>
    <row r="5" spans="1:19" s="114" customFormat="1" ht="13.5">
      <c r="A5" s="128"/>
      <c r="B5" s="149"/>
      <c r="C5" s="193" t="str" cm="1">
        <f t="array" ref="C5">INDEX(Textes!$B:$D, J5, $J$2)</f>
        <v>Formular v2.2</v>
      </c>
      <c r="D5" s="149"/>
      <c r="E5" s="149"/>
      <c r="F5" s="364" t="str" cm="1">
        <f t="array" ref="F5">INDEX(Textes!$B:$D, K5, $J$2)</f>
        <v>Wichtig: Wählen Sie zuerst die richtige Version der SIA 387/4: 2017 oder 2023.</v>
      </c>
      <c r="G5" s="150" t="str" cm="1">
        <f t="array" ref="G5">INDEX(Textes!$B:$D, L5, $J$2)</f>
        <v>SIA 387/4</v>
      </c>
      <c r="H5" s="289">
        <v>2023</v>
      </c>
      <c r="I5" s="149"/>
      <c r="J5" s="128">
        <v>17</v>
      </c>
      <c r="K5" s="128">
        <v>122</v>
      </c>
      <c r="L5" s="128">
        <v>39</v>
      </c>
      <c r="M5" s="128"/>
      <c r="N5" s="128"/>
      <c r="O5" s="128"/>
      <c r="P5" s="147"/>
      <c r="Q5" s="147"/>
      <c r="R5" s="147"/>
      <c r="S5" s="147"/>
    </row>
    <row r="6" spans="1:19" ht="24.95" customHeight="1"/>
    <row r="7" spans="1:19" ht="21.2" customHeight="1">
      <c r="C7" s="94" t="str" cm="1">
        <f t="array" ref="C7">INDEX(Textes!$B:$D, J7, $J$2)</f>
        <v>Allgemeine Angaben</v>
      </c>
      <c r="J7" s="128">
        <v>3</v>
      </c>
      <c r="L7" s="89"/>
    </row>
    <row r="8" spans="1:19" ht="15" customHeight="1">
      <c r="C8" s="489" t="str" cm="1">
        <f t="array" ref="C8">INDEX(Textes!$B:$D, J8, $J$2)</f>
        <v>Projektname</v>
      </c>
      <c r="D8" s="490"/>
      <c r="E8" s="487"/>
      <c r="F8" s="488"/>
      <c r="G8" s="488"/>
      <c r="H8" s="488"/>
      <c r="I8" s="151"/>
      <c r="J8" s="128">
        <v>4</v>
      </c>
    </row>
    <row r="9" spans="1:19" ht="15" hidden="1" customHeight="1">
      <c r="C9" s="491" t="str" cm="1">
        <f t="array" ref="C9">INDEX(Textes!$B:$D, J9, $J$2)</f>
        <v>Gebäudetyp</v>
      </c>
      <c r="D9" s="492"/>
      <c r="E9" s="493"/>
      <c r="F9" s="494"/>
      <c r="G9" s="494"/>
      <c r="H9" s="494"/>
      <c r="J9" s="128">
        <v>5</v>
      </c>
    </row>
    <row r="10" spans="1:19" ht="15" customHeight="1">
      <c r="C10" s="491" t="str" cm="1">
        <f t="array" ref="C10">INDEX(Textes!$B:$D, J10, $J$2)</f>
        <v>Neubau, Umbau oder Betriebsoptimierung</v>
      </c>
      <c r="D10" s="492"/>
      <c r="E10" s="495"/>
      <c r="F10" s="496"/>
      <c r="G10" s="496"/>
      <c r="H10" s="496"/>
      <c r="J10" s="128">
        <v>6</v>
      </c>
      <c r="M10" s="89" t="s">
        <v>5277</v>
      </c>
      <c r="N10" s="399" t="b">
        <f>IF(E10=Dropdowns!$A$156, TRUE, FALSE)</f>
        <v>0</v>
      </c>
    </row>
    <row r="11" spans="1:19" ht="15" customHeight="1">
      <c r="C11" s="491" t="str" cm="1">
        <f t="array" ref="C11">INDEX(Textes!$B:$D, J11, $J$2)</f>
        <v>Minergie Projektnummer und Zertifizierungs-ID</v>
      </c>
      <c r="D11" s="492"/>
      <c r="E11" s="499"/>
      <c r="F11" s="500"/>
      <c r="G11" s="499"/>
      <c r="H11" s="501"/>
      <c r="J11" s="128">
        <v>7</v>
      </c>
    </row>
    <row r="12" spans="1:19" ht="15" customHeight="1">
      <c r="C12" s="491" t="str" cm="1">
        <f t="array" ref="C12">INDEX(Textes!$B:$D, J12, $J$2)</f>
        <v>Projektstand</v>
      </c>
      <c r="D12" s="492"/>
      <c r="E12" s="497"/>
      <c r="F12" s="498"/>
      <c r="G12" s="498"/>
      <c r="H12" s="498"/>
      <c r="J12" s="128">
        <v>8</v>
      </c>
    </row>
    <row r="13" spans="1:19" ht="15" customHeight="1">
      <c r="C13" s="480" t="str" cm="1">
        <f t="array" ref="C13">INDEX(Textes!$B:$D, J13, $J$2)</f>
        <v>Beleuchtete Fläche (m²)</v>
      </c>
      <c r="D13" s="481"/>
      <c r="E13" s="485">
        <f ca="1">$E$80</f>
        <v>0</v>
      </c>
      <c r="F13" s="486"/>
      <c r="G13" s="486"/>
      <c r="H13" s="486"/>
      <c r="J13" s="128">
        <v>9</v>
      </c>
    </row>
    <row r="14" spans="1:19" ht="24.95" customHeight="1">
      <c r="C14" s="149"/>
      <c r="D14" s="149"/>
      <c r="E14" s="152"/>
      <c r="F14" s="152"/>
      <c r="G14" s="152"/>
      <c r="H14" s="152"/>
    </row>
    <row r="15" spans="1:19" ht="21.2" customHeight="1">
      <c r="C15" s="94" t="str" cm="1">
        <f t="array" ref="C15">INDEX(Textes!$B:$D, J15, $J$2)</f>
        <v>Adressen</v>
      </c>
      <c r="E15" s="153"/>
      <c r="F15" s="153"/>
      <c r="G15" s="153"/>
      <c r="H15" s="153"/>
      <c r="J15" s="128">
        <v>10</v>
      </c>
    </row>
    <row r="16" spans="1:19" ht="15" customHeight="1">
      <c r="C16" s="491" t="str" cm="1">
        <f t="array" ref="C16">INDEX(Textes!$B:$D, J16, $J$2)</f>
        <v>Adresse / Nummer</v>
      </c>
      <c r="D16" s="492"/>
      <c r="E16" s="513"/>
      <c r="F16" s="513"/>
      <c r="G16" s="513"/>
      <c r="H16" s="195"/>
      <c r="J16" s="128">
        <v>45</v>
      </c>
    </row>
    <row r="17" spans="1:19" ht="15" customHeight="1">
      <c r="C17" s="491" t="str" cm="1">
        <f t="array" ref="C17">INDEX(Textes!$B:$D, J17, $J$2)</f>
        <v>PLZ / Ort</v>
      </c>
      <c r="D17" s="492"/>
      <c r="E17" s="290"/>
      <c r="F17" s="512" t="str">
        <f>IFERROR(VLOOKUP($E$17, Lieux!$A$2:$B$4127, 2, FALSE), "")</f>
        <v/>
      </c>
      <c r="G17" s="478"/>
      <c r="H17" s="478"/>
      <c r="J17" s="128">
        <v>46</v>
      </c>
    </row>
    <row r="18" spans="1:19" ht="15" customHeight="1">
      <c r="C18" s="491" t="str" cm="1">
        <f t="array" ref="C18">INDEX(Textes!$B:$D, J18, $J$2)</f>
        <v>Bauherrschaft</v>
      </c>
      <c r="D18" s="492"/>
      <c r="E18" s="510"/>
      <c r="F18" s="511"/>
      <c r="G18" s="511"/>
      <c r="H18" s="511"/>
      <c r="J18" s="128">
        <v>12</v>
      </c>
    </row>
    <row r="19" spans="1:19" ht="15" customHeight="1">
      <c r="C19" s="491" t="str" cm="1">
        <f t="array" ref="C19">INDEX(Textes!$B:$D, J19, $J$2)</f>
        <v>Fachplanung</v>
      </c>
      <c r="D19" s="492"/>
      <c r="E19" s="510"/>
      <c r="F19" s="511"/>
      <c r="G19" s="511"/>
      <c r="H19" s="511"/>
      <c r="J19" s="128">
        <v>13</v>
      </c>
    </row>
    <row r="20" spans="1:19" ht="15" customHeight="1">
      <c r="C20" s="491" t="str" cm="1">
        <f t="array" ref="C20">INDEX(Textes!$B:$D, J20, $J$2)</f>
        <v>Nachweis erstellt durch</v>
      </c>
      <c r="D20" s="492"/>
      <c r="E20" s="507"/>
      <c r="F20" s="508"/>
      <c r="G20" s="508"/>
      <c r="H20" s="508"/>
      <c r="J20" s="128">
        <v>14</v>
      </c>
    </row>
    <row r="21" spans="1:19" ht="15" customHeight="1">
      <c r="C21" s="478" t="str" cm="1">
        <f t="array" ref="C21">INDEX(Textes!$B:$D, J21, $J$2)</f>
        <v>Datum des Nachweises</v>
      </c>
      <c r="D21" s="509"/>
      <c r="E21" s="507"/>
      <c r="F21" s="508"/>
      <c r="G21" s="508"/>
      <c r="H21" s="508"/>
      <c r="J21" s="128">
        <v>15</v>
      </c>
    </row>
    <row r="22" spans="1:19" ht="24.95" customHeight="1">
      <c r="C22" s="149"/>
      <c r="D22" s="149"/>
      <c r="E22" s="149"/>
      <c r="F22" s="149"/>
      <c r="G22" s="149"/>
      <c r="H22" s="149"/>
    </row>
    <row r="23" spans="1:19" ht="21.2" customHeight="1">
      <c r="C23" s="94" t="str" cm="1">
        <f t="array" ref="C23">INDEX(Textes!$B:$D, J23, $J$2)</f>
        <v>Zusammenfassung</v>
      </c>
      <c r="J23" s="128">
        <v>16</v>
      </c>
    </row>
    <row r="24" spans="1:19" s="157" customFormat="1" ht="45" customHeight="1">
      <c r="A24" s="154"/>
      <c r="B24" s="155"/>
      <c r="C24" s="505"/>
      <c r="D24" s="506"/>
      <c r="E24" s="109" t="str" cm="1">
        <f t="array" ref="E24">INDEX(Textes!$B:$D, L24, $J$2)</f>
        <v>Projektwert</v>
      </c>
      <c r="F24" s="109" t="str" cm="1">
        <f t="array" ref="F24">INDEX(Textes!$B:$D, M24, $J$2)</f>
        <v>Grenzwert</v>
      </c>
      <c r="G24" s="109" t="str" cm="1">
        <f t="array" ref="G24">INDEX(Textes!$B:$D, N24, $J$2)</f>
        <v>Minergie 
ProKilowatt 
EffEl</v>
      </c>
      <c r="H24" s="110" t="str" cm="1">
        <f t="array" ref="H24">INDEX(Textes!$B:$D, O24, $J$2)</f>
        <v>Zielwert</v>
      </c>
      <c r="I24" s="155"/>
      <c r="J24" s="128"/>
      <c r="K24" s="154"/>
      <c r="L24" s="154">
        <v>18</v>
      </c>
      <c r="M24" s="154">
        <v>19</v>
      </c>
      <c r="N24" s="399">
        <f>IF(H5=2017, 20, 47)</f>
        <v>47</v>
      </c>
      <c r="O24" s="154">
        <v>21</v>
      </c>
      <c r="P24" s="156"/>
      <c r="Q24" s="156"/>
      <c r="R24" s="156"/>
      <c r="S24" s="156"/>
    </row>
    <row r="25" spans="1:19" ht="15" customHeight="1">
      <c r="C25" s="478" t="str" cm="1">
        <f t="array" ref="C25">INDEX(Textes!$B:$D, J25, $J$2)</f>
        <v>Installierte Leistung (kW)</v>
      </c>
      <c r="D25" s="479"/>
      <c r="E25" s="158">
        <f ca="1">$F$59</f>
        <v>0</v>
      </c>
      <c r="F25" s="158">
        <f ca="1">Q80</f>
        <v>0</v>
      </c>
      <c r="G25" s="158" t="s">
        <v>156</v>
      </c>
      <c r="H25" s="159">
        <f ca="1">S80</f>
        <v>0</v>
      </c>
      <c r="J25" s="128">
        <v>24</v>
      </c>
    </row>
    <row r="26" spans="1:19" ht="15" customHeight="1">
      <c r="C26" s="478" t="str" cm="1">
        <f t="array" ref="C26">INDEX(Textes!$B:$D, J26, $J$2)</f>
        <v>Installierte Leistung (W/m²)</v>
      </c>
      <c r="D26" s="479"/>
      <c r="E26" s="158">
        <f ca="1">IFERROR(E25/$E$13*1000, 0)</f>
        <v>0</v>
      </c>
      <c r="F26" s="158">
        <f ca="1">IFERROR(F25/$E$13*1000, 0)</f>
        <v>0</v>
      </c>
      <c r="G26" s="158" t="s">
        <v>156</v>
      </c>
      <c r="H26" s="332">
        <f ca="1">IFERROR(H25/$E$13*1000, 0)</f>
        <v>0</v>
      </c>
      <c r="J26" s="128">
        <v>25</v>
      </c>
    </row>
    <row r="27" spans="1:19" ht="15" customHeight="1">
      <c r="C27" s="478" t="str" cm="1">
        <f t="array" ref="C27">INDEX(Textes!$B:$D, J27, $J$2)</f>
        <v>Elektrizitätsbedarf (MWh/a)</v>
      </c>
      <c r="D27" s="479"/>
      <c r="E27" s="158">
        <f ca="1">$H$59</f>
        <v>0</v>
      </c>
      <c r="F27" s="158">
        <f ca="1">F28*$E$13/1000</f>
        <v>0</v>
      </c>
      <c r="G27" s="158">
        <f ca="1">G28*$E$13/1000</f>
        <v>0</v>
      </c>
      <c r="H27" s="332">
        <f ca="1">H28*$E$13/1000</f>
        <v>0</v>
      </c>
      <c r="J27" s="128">
        <v>22</v>
      </c>
    </row>
    <row r="28" spans="1:19" ht="15" customHeight="1">
      <c r="C28" s="478" t="str" cm="1">
        <f t="array" ref="C28">INDEX(Textes!$B:$D, J28, $J$2)</f>
        <v>Elektrizitätsbedarf (kWh/m²)</v>
      </c>
      <c r="D28" s="479"/>
      <c r="E28" s="158">
        <f ca="1">IFERROR(E27/$E$13*1000, 0)</f>
        <v>0</v>
      </c>
      <c r="F28" s="158">
        <f ca="1">$G$80</f>
        <v>0</v>
      </c>
      <c r="G28" s="158">
        <f ca="1">(F28+H28)/2</f>
        <v>0</v>
      </c>
      <c r="H28" s="159">
        <f ca="1">$H$80</f>
        <v>0</v>
      </c>
      <c r="J28" s="128">
        <v>23</v>
      </c>
    </row>
    <row r="29" spans="1:19" ht="15" customHeight="1">
      <c r="C29" s="478" t="str" cm="1">
        <f t="array" ref="C29">INDEX(Textes!$B:$D, J29, $J$2)</f>
        <v>Anforderungen erfüllt</v>
      </c>
      <c r="D29" s="479"/>
      <c r="E29" s="160" t="s">
        <v>156</v>
      </c>
      <c r="F29" s="161" t="str" cm="1">
        <f t="array" aca="1" ref="F29" ca="1">INDEX(Textes!$B:$D, L29, $J$2)</f>
        <v>-</v>
      </c>
      <c r="G29" s="161" t="str" cm="1">
        <f t="array" aca="1" ref="G29" ca="1">INDEX(Textes!$B:$D, M29, $J$2)</f>
        <v>-</v>
      </c>
      <c r="H29" s="162" t="str" cm="1">
        <f t="array" aca="1" ref="H29" ca="1">INDEX(Textes!$B:$D, N29, $J$2)</f>
        <v>-</v>
      </c>
      <c r="J29" s="128">
        <v>26</v>
      </c>
      <c r="L29" s="128">
        <f ca="1">IF(P29="-", 94, IF(P29, 36, 37))</f>
        <v>94</v>
      </c>
      <c r="M29" s="128">
        <f ca="1">IF(Q29="-", 94, IF(Q29, 36, 37))</f>
        <v>94</v>
      </c>
      <c r="N29" s="128">
        <f ca="1">IF(R29="-", 94, IF(R29, 36, 37))</f>
        <v>94</v>
      </c>
      <c r="P29" s="82" t="str">
        <f ca="1">IF(F28=0, "-", IF($E$28&lt;=F28,TRUE,FALSE))</f>
        <v>-</v>
      </c>
      <c r="Q29" s="82" t="str">
        <f ca="1">IF(G28=0, "-", IF($E$28&lt;=G28,TRUE,FALSE))</f>
        <v>-</v>
      </c>
      <c r="R29" s="82" t="str">
        <f ca="1">IF(H28=0, "-", IF($E$28&lt;=H28,TRUE,FALSE))</f>
        <v>-</v>
      </c>
    </row>
    <row r="30" spans="1:19" ht="24.95" customHeight="1">
      <c r="C30" s="149"/>
      <c r="D30" s="149"/>
      <c r="E30" s="149"/>
      <c r="F30" s="149"/>
      <c r="G30" s="149"/>
      <c r="H30" s="149"/>
    </row>
    <row r="31" spans="1:19" ht="21.2" customHeight="1">
      <c r="C31" s="94" t="str" cm="1">
        <f t="array" ref="C31">INDEX(Textes!$B:$D, J31, $J$2)</f>
        <v>Werte für ProKilowatt-Antrag und standardisierte Massnahmen</v>
      </c>
      <c r="J31" s="128">
        <v>43</v>
      </c>
    </row>
    <row r="32" spans="1:19" s="157" customFormat="1" ht="30" customHeight="1">
      <c r="A32" s="154"/>
      <c r="B32" s="155"/>
      <c r="C32" s="482"/>
      <c r="D32" s="483"/>
      <c r="E32" s="502" t="str" cm="1">
        <f t="array" ref="E32">INDEX(Textes!$B:$D, L32, $J$2)</f>
        <v>Alte Anlage</v>
      </c>
      <c r="F32" s="503"/>
      <c r="G32" s="502" t="str" cm="1">
        <f t="array" ref="G32">INDEX(Textes!$B:$D, N32, $J$2)</f>
        <v>Neue Anlage</v>
      </c>
      <c r="H32" s="504"/>
      <c r="I32" s="155"/>
      <c r="J32" s="128"/>
      <c r="K32" s="154"/>
      <c r="L32" s="154">
        <v>48</v>
      </c>
      <c r="M32" s="154"/>
      <c r="N32" s="154">
        <v>42</v>
      </c>
      <c r="O32" s="154"/>
      <c r="P32" s="156"/>
      <c r="Q32" s="156"/>
      <c r="R32" s="156"/>
      <c r="S32" s="156"/>
    </row>
    <row r="33" spans="1:19" ht="15" customHeight="1">
      <c r="C33" s="484" t="str" cm="1">
        <f t="array" ref="C33">INDEX(Textes!$B:$D, J33, $J$2)</f>
        <v>Sanierung</v>
      </c>
      <c r="D33" s="484"/>
      <c r="E33" s="484"/>
      <c r="F33" s="484"/>
      <c r="G33" s="484"/>
      <c r="H33" s="484"/>
      <c r="J33" s="128">
        <v>66</v>
      </c>
    </row>
    <row r="34" spans="1:19" ht="15" customHeight="1">
      <c r="C34" s="478" t="str" cm="1">
        <f t="array" ref="C34">INDEX(Textes!$B:$D, J34, $J$2)</f>
        <v>Elektrizitätsbedarf (kWh/a)</v>
      </c>
      <c r="D34" s="479"/>
      <c r="E34" s="471">
        <f ca="1">IF(N34, Q59 * 1000, "")</f>
        <v>0</v>
      </c>
      <c r="F34" s="473"/>
      <c r="G34" s="471">
        <f ca="1">IF(N34, $E$27*1000, "")</f>
        <v>0</v>
      </c>
      <c r="H34" s="472"/>
      <c r="J34" s="128">
        <v>49</v>
      </c>
      <c r="M34" s="89" t="s">
        <v>5278</v>
      </c>
      <c r="N34" s="399" t="b">
        <f>IF($N$10=FALSE, TRUE, FALSE)</f>
        <v>1</v>
      </c>
    </row>
    <row r="35" spans="1:19" ht="15" customHeight="1">
      <c r="C35" s="478" t="str" cm="1">
        <f t="array" ref="C35">INDEX(Textes!$B:$D, J35, $J$2)</f>
        <v>Einsparungen über Lebensdauer von 15 a, inkl. 0.75 Faktor (kWh)</v>
      </c>
      <c r="D35" s="479"/>
      <c r="E35" s="471">
        <f ca="1">IF(N35, P35*0.75*(G34-E34), "")</f>
        <v>0</v>
      </c>
      <c r="F35" s="472"/>
      <c r="G35" s="472"/>
      <c r="H35" s="472"/>
      <c r="J35" s="128">
        <v>40</v>
      </c>
      <c r="M35" s="89" t="s">
        <v>5278</v>
      </c>
      <c r="N35" s="399" t="b">
        <f>IF($N$10=FALSE, TRUE, FALSE)</f>
        <v>1</v>
      </c>
      <c r="O35" s="89"/>
      <c r="P35" s="87">
        <v>15</v>
      </c>
      <c r="Q35" s="87" t="s">
        <v>5279</v>
      </c>
    </row>
    <row r="36" spans="1:19" ht="15" customHeight="1">
      <c r="C36" s="484" t="str" cm="1">
        <f t="array" ref="C36">INDEX(Textes!$B:$D, J36, $J$2)</f>
        <v>Betriebsoptimierung (nur für EffEL gültig)</v>
      </c>
      <c r="D36" s="484"/>
      <c r="E36" s="484"/>
      <c r="F36" s="484"/>
      <c r="G36" s="484"/>
      <c r="H36" s="484"/>
      <c r="J36" s="128">
        <v>67</v>
      </c>
      <c r="P36" s="87"/>
      <c r="Q36" s="87"/>
    </row>
    <row r="37" spans="1:19" ht="15" customHeight="1">
      <c r="C37" s="478" t="str" cm="1">
        <f t="array" ref="C37">INDEX(Textes!$B:$D, J37, $J$2)</f>
        <v>Elektrizitätsbedarf (kWh/a)</v>
      </c>
      <c r="D37" s="479"/>
      <c r="E37" s="471" t="str">
        <f>IF(N37, S59 * 1000, "")</f>
        <v/>
      </c>
      <c r="F37" s="473"/>
      <c r="G37" s="471" t="str">
        <f>IF(N37, $E$27*1000, "")</f>
        <v/>
      </c>
      <c r="H37" s="472"/>
      <c r="J37" s="128">
        <v>49</v>
      </c>
      <c r="M37" s="89" t="s">
        <v>5278</v>
      </c>
      <c r="N37" s="399" t="b">
        <f>$N$10</f>
        <v>0</v>
      </c>
      <c r="P37" s="87"/>
      <c r="Q37" s="87"/>
    </row>
    <row r="38" spans="1:19" ht="15" customHeight="1">
      <c r="C38" s="478" t="str" cm="1">
        <f t="array" ref="C38">INDEX(Textes!$B:$D, J38, $J$2)</f>
        <v>Einsparungen über Wirkungsdauer von 8 a, inkl. 0.75 Faktor (kWh)</v>
      </c>
      <c r="D38" s="479"/>
      <c r="E38" s="471" t="str">
        <f>IF(N38, P38*0.75*(G37-E37), "")</f>
        <v/>
      </c>
      <c r="F38" s="472"/>
      <c r="G38" s="472"/>
      <c r="H38" s="472"/>
      <c r="J38" s="128">
        <v>65</v>
      </c>
      <c r="M38" s="89" t="s">
        <v>5278</v>
      </c>
      <c r="N38" s="399" t="b">
        <f>$N$10</f>
        <v>0</v>
      </c>
      <c r="P38" s="87">
        <v>8</v>
      </c>
      <c r="Q38" s="87" t="s">
        <v>5279</v>
      </c>
    </row>
    <row r="39" spans="1:19" ht="24.95" customHeight="1">
      <c r="C39" s="149"/>
      <c r="D39" s="149"/>
      <c r="E39" s="149"/>
      <c r="F39" s="149"/>
      <c r="G39" s="149"/>
      <c r="H39" s="149"/>
    </row>
    <row r="40" spans="1:19" s="171" customFormat="1" ht="15" hidden="1" customHeight="1">
      <c r="A40" s="128"/>
      <c r="C40" s="163" t="s">
        <v>241</v>
      </c>
      <c r="D40" s="163" t="s">
        <v>242</v>
      </c>
      <c r="E40" s="163" t="s">
        <v>156</v>
      </c>
      <c r="F40" s="163" t="s">
        <v>5351</v>
      </c>
      <c r="G40" s="163" t="s">
        <v>5352</v>
      </c>
      <c r="H40" s="163" t="s">
        <v>5353</v>
      </c>
      <c r="J40" s="128"/>
      <c r="K40" s="128"/>
      <c r="L40" s="128"/>
      <c r="M40" s="128"/>
      <c r="N40" s="128"/>
      <c r="O40" s="128"/>
      <c r="P40" s="163" t="s">
        <v>5357</v>
      </c>
      <c r="Q40" s="163" t="s">
        <v>156</v>
      </c>
      <c r="R40" s="163" t="s">
        <v>5358</v>
      </c>
      <c r="S40" s="163" t="s">
        <v>156</v>
      </c>
    </row>
    <row r="41" spans="1:19" ht="21.2" customHeight="1">
      <c r="C41" s="94" t="str" cm="1">
        <f t="array" ref="C41">INDEX(Textes!$B:$D, J41, $J$2)</f>
        <v>Elektrizitätsbedarf</v>
      </c>
      <c r="J41" s="128">
        <v>27</v>
      </c>
    </row>
    <row r="42" spans="1:19" ht="39.950000000000003" customHeight="1">
      <c r="A42" s="164"/>
      <c r="C42" s="474" t="str" cm="1">
        <f t="array" ref="C42">INDEX(Textes!$B:$D, J42, $J$2)</f>
        <v>Zone</v>
      </c>
      <c r="D42" s="476" t="str" cm="1">
        <f t="array" ref="D42">INDEX(Textes!$B:$D, K42, $J$2)</f>
        <v>Raumnutzung</v>
      </c>
      <c r="E42" s="109" t="str" cm="1">
        <f t="array" ref="E42">INDEX(Textes!$B:$D, L42, $J$2)</f>
        <v>Anzahl Leuchten</v>
      </c>
      <c r="F42" s="109" t="str" cm="1">
        <f t="array" ref="F42">INDEX(Textes!$B:$D, M42, $J$2)</f>
        <v>Installierte Leistung</v>
      </c>
      <c r="G42" s="109" t="str" cm="1">
        <f t="array" ref="G42">INDEX(Textes!$B:$D, N42, $J$2)</f>
        <v>Vollaststunden</v>
      </c>
      <c r="H42" s="110" t="str" cm="1">
        <f t="array" ref="H42">INDEX(Textes!$B:$D, O42, $J$2)</f>
        <v>Elektrizitäts-bedarf</v>
      </c>
      <c r="J42" s="128">
        <v>28</v>
      </c>
      <c r="K42" s="128">
        <v>30</v>
      </c>
      <c r="L42" s="128">
        <v>38</v>
      </c>
      <c r="M42" s="128">
        <v>31</v>
      </c>
      <c r="N42" s="128">
        <v>32</v>
      </c>
      <c r="O42" s="128">
        <v>33</v>
      </c>
      <c r="P42" s="165" t="s">
        <v>5264</v>
      </c>
      <c r="Q42" s="165" t="s">
        <v>5264</v>
      </c>
      <c r="R42" s="165" t="s">
        <v>5263</v>
      </c>
      <c r="S42" s="165" t="s">
        <v>5263</v>
      </c>
    </row>
    <row r="43" spans="1:19">
      <c r="C43" s="475"/>
      <c r="D43" s="477"/>
      <c r="E43" s="166" t="s">
        <v>156</v>
      </c>
      <c r="F43" s="112" t="s">
        <v>162</v>
      </c>
      <c r="G43" s="166" t="s">
        <v>163</v>
      </c>
      <c r="H43" s="167" t="s">
        <v>164</v>
      </c>
      <c r="P43" s="165" t="s">
        <v>429</v>
      </c>
      <c r="Q43" s="165" t="s">
        <v>164</v>
      </c>
      <c r="R43" s="165" t="s">
        <v>429</v>
      </c>
      <c r="S43" s="165" t="s">
        <v>164</v>
      </c>
    </row>
    <row r="44" spans="1:19" ht="15" customHeight="1">
      <c r="A44" s="128">
        <v>1</v>
      </c>
      <c r="C44" s="80" t="str" cm="1">
        <f t="array" aca="1" ref="C44" ca="1">IF(INDIRECT("'C-"&amp;$A44&amp;"'!"&amp;C$40) &gt; 0, INDIRECT("'C-"&amp;$A44&amp;"'!"&amp;C$40), "")</f>
        <v/>
      </c>
      <c r="D44" s="80" t="str" cm="1">
        <f t="array" aca="1" ref="D44" ca="1">IF(INDIRECT("'C-"&amp;$A44&amp;"'!"&amp;D$40) &gt; 0, INDIRECT("'C-"&amp;$A44&amp;"'!"&amp;D$40), "")</f>
        <v/>
      </c>
      <c r="E44" s="182" t="str" cm="1">
        <f t="array" aca="1" ref="E44" ca="1">IF(INDEX(B!$I$38:$W$38, A!$A44) &gt;0, INDEX(B!$I$38:$W$38, A!$A44), "")</f>
        <v/>
      </c>
      <c r="F44" s="397" t="str" cm="1">
        <f t="array" aca="1" ref="F44" ca="1">IF(INDIRECT("'C-"&amp;$A44&amp;"'!"&amp;F$40) &gt; 0, INDIRECT("'C-"&amp;$A44&amp;"'!"&amp;F$40), "")</f>
        <v/>
      </c>
      <c r="G44" s="182" t="str" cm="1">
        <f t="array" aca="1" ref="G44" ca="1">IF(INDIRECT("'C-"&amp;$A44&amp;"'!"&amp;G$40) &gt; 0, INDIRECT("'C-"&amp;$A44&amp;"'!"&amp;G$40), "")</f>
        <v/>
      </c>
      <c r="H44" s="395" t="str" cm="1">
        <f t="array" aca="1" ref="H44" ca="1">IF(INDIRECT("'C-"&amp;$A44&amp;"'!"&amp;H$40) &gt; 0, INDIRECT("'C-"&amp;$A44&amp;"'!"&amp;H$40), "")</f>
        <v/>
      </c>
      <c r="P44" s="168" t="str" cm="1">
        <f t="array" aca="1" ref="P44" ca="1">IF(ISNUMBER(INDIRECT("'C-"&amp;$A44&amp;"'!"&amp;P$40)), INDIRECT("'C-"&amp;$A44&amp;"'!"&amp;P$40), "")</f>
        <v/>
      </c>
      <c r="Q44" s="168" t="str">
        <f ca="1">IFERROR(P44*$E65/1000,"")</f>
        <v/>
      </c>
      <c r="R44" s="168" t="str" cm="1">
        <f t="array" aca="1" ref="R44" ca="1">IF(ISNUMBER(INDIRECT("'C-"&amp;$A44&amp;"'!"&amp;R$40)), INDIRECT("'C-"&amp;$A44&amp;"'!"&amp;R$40), "")</f>
        <v/>
      </c>
      <c r="S44" s="168" t="str">
        <f ca="1">IFERROR(R44*$E65/1000,"")</f>
        <v/>
      </c>
    </row>
    <row r="45" spans="1:19" ht="15" customHeight="1">
      <c r="A45" s="128">
        <v>2</v>
      </c>
      <c r="C45" s="80" t="str" cm="1">
        <f t="array" aca="1" ref="C45" ca="1">IF(INDIRECT("'C-"&amp;$A45&amp;"'!"&amp;C$40) &gt; 0, INDIRECT("'C-"&amp;$A45&amp;"'!"&amp;C$40), "")</f>
        <v/>
      </c>
      <c r="D45" s="80" t="str" cm="1">
        <f t="array" aca="1" ref="D45" ca="1">IF(INDIRECT("'C-"&amp;$A45&amp;"'!"&amp;D$40) &gt; 0, INDIRECT("'C-"&amp;$A45&amp;"'!"&amp;D$40), "")</f>
        <v/>
      </c>
      <c r="E45" s="182" t="str" cm="1">
        <f t="array" aca="1" ref="E45" ca="1">IF(INDEX(B!$I$38:$W$38, A!$A45) &gt;0, INDEX(B!$I$38:$W$38, A!$A45), "")</f>
        <v/>
      </c>
      <c r="F45" s="397" t="str" cm="1">
        <f t="array" aca="1" ref="F45" ca="1">IF(INDIRECT("'C-"&amp;$A45&amp;"'!"&amp;F$40) &gt; 0, INDIRECT("'C-"&amp;$A45&amp;"'!"&amp;F$40), "")</f>
        <v/>
      </c>
      <c r="G45" s="182" t="str" cm="1">
        <f t="array" aca="1" ref="G45" ca="1">IF(INDIRECT("'C-"&amp;$A45&amp;"'!"&amp;G$40) &gt; 0, INDIRECT("'C-"&amp;$A45&amp;"'!"&amp;G$40), "")</f>
        <v/>
      </c>
      <c r="H45" s="395" t="str" cm="1">
        <f t="array" aca="1" ref="H45" ca="1">IF(INDIRECT("'C-"&amp;$A45&amp;"'!"&amp;H$40) &gt; 0, INDIRECT("'C-"&amp;$A45&amp;"'!"&amp;H$40), "")</f>
        <v/>
      </c>
      <c r="P45" s="168" t="str" cm="1">
        <f t="array" aca="1" ref="P45" ca="1">IF(ISNUMBER(INDIRECT("'C-"&amp;$A45&amp;"'!"&amp;P$40)), INDIRECT("'C-"&amp;$A45&amp;"'!"&amp;P$40), "")</f>
        <v/>
      </c>
      <c r="Q45" s="168" t="str">
        <f t="shared" ref="Q45:Q58" ca="1" si="0">IFERROR(P45*E66/1000,"")</f>
        <v/>
      </c>
      <c r="R45" s="168" t="str" cm="1">
        <f t="array" aca="1" ref="R45" ca="1">IF(ISNUMBER(INDIRECT("'C-"&amp;$A45&amp;"'!"&amp;R$40)), INDIRECT("'C-"&amp;$A45&amp;"'!"&amp;R$40), "")</f>
        <v/>
      </c>
      <c r="S45" s="168" t="str">
        <f t="shared" ref="S45:S58" ca="1" si="1">IFERROR(R45*$E66/1000,"")</f>
        <v/>
      </c>
    </row>
    <row r="46" spans="1:19" ht="15" customHeight="1">
      <c r="A46" s="128">
        <v>3</v>
      </c>
      <c r="C46" s="80" t="str" cm="1">
        <f t="array" aca="1" ref="C46" ca="1">IF(INDIRECT("'C-"&amp;$A46&amp;"'!"&amp;C$40) &gt; 0, INDIRECT("'C-"&amp;$A46&amp;"'!"&amp;C$40), "")</f>
        <v/>
      </c>
      <c r="D46" s="80" t="str" cm="1">
        <f t="array" aca="1" ref="D46" ca="1">IF(INDIRECT("'C-"&amp;$A46&amp;"'!"&amp;D$40) &gt; 0, INDIRECT("'C-"&amp;$A46&amp;"'!"&amp;D$40), "")</f>
        <v/>
      </c>
      <c r="E46" s="182" t="str" cm="1">
        <f t="array" aca="1" ref="E46" ca="1">IF(INDEX(B!$I$38:$W$38, A!$A46) &gt;0, INDEX(B!$I$38:$W$38, A!$A46), "")</f>
        <v/>
      </c>
      <c r="F46" s="397" t="str" cm="1">
        <f t="array" aca="1" ref="F46" ca="1">IF(INDIRECT("'C-"&amp;$A46&amp;"'!"&amp;F$40) &gt; 0, INDIRECT("'C-"&amp;$A46&amp;"'!"&amp;F$40), "")</f>
        <v/>
      </c>
      <c r="G46" s="182" t="str" cm="1">
        <f t="array" aca="1" ref="G46" ca="1">IF(INDIRECT("'C-"&amp;$A46&amp;"'!"&amp;G$40) &gt; 0, INDIRECT("'C-"&amp;$A46&amp;"'!"&amp;G$40), "")</f>
        <v/>
      </c>
      <c r="H46" s="395" t="str" cm="1">
        <f t="array" aca="1" ref="H46" ca="1">IF(INDIRECT("'C-"&amp;$A46&amp;"'!"&amp;H$40) &gt; 0, INDIRECT("'C-"&amp;$A46&amp;"'!"&amp;H$40), "")</f>
        <v/>
      </c>
      <c r="P46" s="168" t="str" cm="1">
        <f t="array" aca="1" ref="P46" ca="1">IF(ISNUMBER(INDIRECT("'C-"&amp;$A46&amp;"'!"&amp;P$40)), INDIRECT("'C-"&amp;$A46&amp;"'!"&amp;P$40), "")</f>
        <v/>
      </c>
      <c r="Q46" s="168" t="str">
        <f t="shared" ca="1" si="0"/>
        <v/>
      </c>
      <c r="R46" s="168" t="str" cm="1">
        <f t="array" aca="1" ref="R46" ca="1">IF(ISNUMBER(INDIRECT("'C-"&amp;$A46&amp;"'!"&amp;R$40)), INDIRECT("'C-"&amp;$A46&amp;"'!"&amp;R$40), "")</f>
        <v/>
      </c>
      <c r="S46" s="168" t="str">
        <f t="shared" ca="1" si="1"/>
        <v/>
      </c>
    </row>
    <row r="47" spans="1:19" ht="15" customHeight="1">
      <c r="A47" s="128">
        <v>4</v>
      </c>
      <c r="C47" s="80" t="str" cm="1">
        <f t="array" aca="1" ref="C47" ca="1">IF(INDIRECT("'C-"&amp;$A47&amp;"'!"&amp;C$40) &gt; 0, INDIRECT("'C-"&amp;$A47&amp;"'!"&amp;C$40), "")</f>
        <v/>
      </c>
      <c r="D47" s="80" t="str" cm="1">
        <f t="array" aca="1" ref="D47" ca="1">IF(INDIRECT("'C-"&amp;$A47&amp;"'!"&amp;D$40) &gt; 0, INDIRECT("'C-"&amp;$A47&amp;"'!"&amp;D$40), "")</f>
        <v/>
      </c>
      <c r="E47" s="182" t="str" cm="1">
        <f t="array" aca="1" ref="E47" ca="1">IF(INDEX(B!$I$38:$W$38, A!$A47) &gt;0, INDEX(B!$I$38:$W$38, A!$A47), "")</f>
        <v/>
      </c>
      <c r="F47" s="397" t="str" cm="1">
        <f t="array" aca="1" ref="F47" ca="1">IF(INDIRECT("'C-"&amp;$A47&amp;"'!"&amp;F$40) &gt; 0, INDIRECT("'C-"&amp;$A47&amp;"'!"&amp;F$40), "")</f>
        <v/>
      </c>
      <c r="G47" s="182" t="str" cm="1">
        <f t="array" aca="1" ref="G47" ca="1">IF(INDIRECT("'C-"&amp;$A47&amp;"'!"&amp;G$40) &gt; 0, INDIRECT("'C-"&amp;$A47&amp;"'!"&amp;G$40), "")</f>
        <v/>
      </c>
      <c r="H47" s="395" t="str" cm="1">
        <f t="array" aca="1" ref="H47" ca="1">IF(INDIRECT("'C-"&amp;$A47&amp;"'!"&amp;H$40) &gt; 0, INDIRECT("'C-"&amp;$A47&amp;"'!"&amp;H$40), "")</f>
        <v/>
      </c>
      <c r="P47" s="168" t="str" cm="1">
        <f t="array" aca="1" ref="P47" ca="1">IF(ISNUMBER(INDIRECT("'C-"&amp;$A47&amp;"'!"&amp;P$40)), INDIRECT("'C-"&amp;$A47&amp;"'!"&amp;P$40), "")</f>
        <v/>
      </c>
      <c r="Q47" s="168" t="str">
        <f t="shared" ca="1" si="0"/>
        <v/>
      </c>
      <c r="R47" s="168" t="str" cm="1">
        <f t="array" aca="1" ref="R47" ca="1">IF(ISNUMBER(INDIRECT("'C-"&amp;$A47&amp;"'!"&amp;R$40)), INDIRECT("'C-"&amp;$A47&amp;"'!"&amp;R$40), "")</f>
        <v/>
      </c>
      <c r="S47" s="168" t="str">
        <f t="shared" ca="1" si="1"/>
        <v/>
      </c>
    </row>
    <row r="48" spans="1:19" ht="15" customHeight="1">
      <c r="A48" s="128">
        <v>5</v>
      </c>
      <c r="C48" s="80" t="str" cm="1">
        <f t="array" aca="1" ref="C48" ca="1">IF(INDIRECT("'C-"&amp;$A48&amp;"'!"&amp;C$40) &gt; 0, INDIRECT("'C-"&amp;$A48&amp;"'!"&amp;C$40), "")</f>
        <v/>
      </c>
      <c r="D48" s="80" t="str" cm="1">
        <f t="array" aca="1" ref="D48" ca="1">IF(INDIRECT("'C-"&amp;$A48&amp;"'!"&amp;D$40) &gt; 0, INDIRECT("'C-"&amp;$A48&amp;"'!"&amp;D$40), "")</f>
        <v/>
      </c>
      <c r="E48" s="182" t="str" cm="1">
        <f t="array" aca="1" ref="E48" ca="1">IF(INDEX(B!$I$38:$W$38, A!$A48) &gt;0, INDEX(B!$I$38:$W$38, A!$A48), "")</f>
        <v/>
      </c>
      <c r="F48" s="397" t="str" cm="1">
        <f t="array" aca="1" ref="F48" ca="1">IF(INDIRECT("'C-"&amp;$A48&amp;"'!"&amp;F$40) &gt; 0, INDIRECT("'C-"&amp;$A48&amp;"'!"&amp;F$40), "")</f>
        <v/>
      </c>
      <c r="G48" s="182" t="str" cm="1">
        <f t="array" aca="1" ref="G48" ca="1">IF(INDIRECT("'C-"&amp;$A48&amp;"'!"&amp;G$40) &gt; 0, INDIRECT("'C-"&amp;$A48&amp;"'!"&amp;G$40), "")</f>
        <v/>
      </c>
      <c r="H48" s="395" t="str" cm="1">
        <f t="array" aca="1" ref="H48" ca="1">IF(INDIRECT("'C-"&amp;$A48&amp;"'!"&amp;H$40) &gt; 0, INDIRECT("'C-"&amp;$A48&amp;"'!"&amp;H$40), "")</f>
        <v/>
      </c>
      <c r="P48" s="168" t="str" cm="1">
        <f t="array" aca="1" ref="P48" ca="1">IF(ISNUMBER(INDIRECT("'C-"&amp;$A48&amp;"'!"&amp;P$40)), INDIRECT("'C-"&amp;$A48&amp;"'!"&amp;P$40), "")</f>
        <v/>
      </c>
      <c r="Q48" s="168" t="str">
        <f t="shared" ca="1" si="0"/>
        <v/>
      </c>
      <c r="R48" s="168" t="str" cm="1">
        <f t="array" aca="1" ref="R48" ca="1">IF(ISNUMBER(INDIRECT("'C-"&amp;$A48&amp;"'!"&amp;R$40)), INDIRECT("'C-"&amp;$A48&amp;"'!"&amp;R$40), "")</f>
        <v/>
      </c>
      <c r="S48" s="168" t="str">
        <f t="shared" ca="1" si="1"/>
        <v/>
      </c>
    </row>
    <row r="49" spans="1:20" ht="15" customHeight="1">
      <c r="A49" s="128">
        <v>6</v>
      </c>
      <c r="C49" s="80" t="str" cm="1">
        <f t="array" aca="1" ref="C49" ca="1">IF(INDIRECT("'C-"&amp;$A49&amp;"'!"&amp;C$40) &gt; 0, INDIRECT("'C-"&amp;$A49&amp;"'!"&amp;C$40), "")</f>
        <v/>
      </c>
      <c r="D49" s="80" t="str" cm="1">
        <f t="array" aca="1" ref="D49" ca="1">IF(INDIRECT("'C-"&amp;$A49&amp;"'!"&amp;D$40) &gt; 0, INDIRECT("'C-"&amp;$A49&amp;"'!"&amp;D$40), "")</f>
        <v/>
      </c>
      <c r="E49" s="182" t="str" cm="1">
        <f t="array" aca="1" ref="E49" ca="1">IF(INDEX(B!$I$38:$W$38, A!$A49) &gt;0, INDEX(B!$I$38:$W$38, A!$A49), "")</f>
        <v/>
      </c>
      <c r="F49" s="397" t="str" cm="1">
        <f t="array" aca="1" ref="F49" ca="1">IF(INDIRECT("'C-"&amp;$A49&amp;"'!"&amp;F$40) &gt; 0, INDIRECT("'C-"&amp;$A49&amp;"'!"&amp;F$40), "")</f>
        <v/>
      </c>
      <c r="G49" s="182" t="str" cm="1">
        <f t="array" aca="1" ref="G49" ca="1">IF(INDIRECT("'C-"&amp;$A49&amp;"'!"&amp;G$40) &gt; 0, INDIRECT("'C-"&amp;$A49&amp;"'!"&amp;G$40), "")</f>
        <v/>
      </c>
      <c r="H49" s="395" t="str" cm="1">
        <f t="array" aca="1" ref="H49" ca="1">IF(INDIRECT("'C-"&amp;$A49&amp;"'!"&amp;H$40) &gt; 0, INDIRECT("'C-"&amp;$A49&amp;"'!"&amp;H$40), "")</f>
        <v/>
      </c>
      <c r="P49" s="168" t="str" cm="1">
        <f t="array" aca="1" ref="P49" ca="1">IF(ISNUMBER(INDIRECT("'C-"&amp;$A49&amp;"'!"&amp;P$40)), INDIRECT("'C-"&amp;$A49&amp;"'!"&amp;P$40), "")</f>
        <v/>
      </c>
      <c r="Q49" s="168" t="str">
        <f t="shared" ca="1" si="0"/>
        <v/>
      </c>
      <c r="R49" s="168" t="str" cm="1">
        <f t="array" aca="1" ref="R49" ca="1">IF(ISNUMBER(INDIRECT("'C-"&amp;$A49&amp;"'!"&amp;R$40)), INDIRECT("'C-"&amp;$A49&amp;"'!"&amp;R$40), "")</f>
        <v/>
      </c>
      <c r="S49" s="168" t="str">
        <f t="shared" ca="1" si="1"/>
        <v/>
      </c>
    </row>
    <row r="50" spans="1:20" ht="15" customHeight="1">
      <c r="A50" s="128">
        <v>7</v>
      </c>
      <c r="C50" s="80" t="str" cm="1">
        <f t="array" aca="1" ref="C50" ca="1">IF(INDIRECT("'C-"&amp;$A50&amp;"'!"&amp;C$40) &gt; 0, INDIRECT("'C-"&amp;$A50&amp;"'!"&amp;C$40), "")</f>
        <v/>
      </c>
      <c r="D50" s="80" t="str" cm="1">
        <f t="array" aca="1" ref="D50" ca="1">IF(INDIRECT("'C-"&amp;$A50&amp;"'!"&amp;D$40) &gt; 0, INDIRECT("'C-"&amp;$A50&amp;"'!"&amp;D$40), "")</f>
        <v/>
      </c>
      <c r="E50" s="182" t="str" cm="1">
        <f t="array" aca="1" ref="E50" ca="1">IF(INDEX(B!$I$38:$W$38, A!$A50) &gt;0, INDEX(B!$I$38:$W$38, A!$A50), "")</f>
        <v/>
      </c>
      <c r="F50" s="397" t="str" cm="1">
        <f t="array" aca="1" ref="F50" ca="1">IF(INDIRECT("'C-"&amp;$A50&amp;"'!"&amp;F$40) &gt; 0, INDIRECT("'C-"&amp;$A50&amp;"'!"&amp;F$40), "")</f>
        <v/>
      </c>
      <c r="G50" s="182" t="str" cm="1">
        <f t="array" aca="1" ref="G50" ca="1">IF(INDIRECT("'C-"&amp;$A50&amp;"'!"&amp;G$40) &gt; 0, INDIRECT("'C-"&amp;$A50&amp;"'!"&amp;G$40), "")</f>
        <v/>
      </c>
      <c r="H50" s="395" t="str" cm="1">
        <f t="array" aca="1" ref="H50" ca="1">IF(INDIRECT("'C-"&amp;$A50&amp;"'!"&amp;H$40) &gt; 0, INDIRECT("'C-"&amp;$A50&amp;"'!"&amp;H$40), "")</f>
        <v/>
      </c>
      <c r="P50" s="168" t="str" cm="1">
        <f t="array" aca="1" ref="P50" ca="1">IF(ISNUMBER(INDIRECT("'C-"&amp;$A50&amp;"'!"&amp;P$40)), INDIRECT("'C-"&amp;$A50&amp;"'!"&amp;P$40), "")</f>
        <v/>
      </c>
      <c r="Q50" s="168" t="str">
        <f t="shared" ca="1" si="0"/>
        <v/>
      </c>
      <c r="R50" s="168" t="str" cm="1">
        <f t="array" aca="1" ref="R50" ca="1">IF(ISNUMBER(INDIRECT("'C-"&amp;$A50&amp;"'!"&amp;R$40)), INDIRECT("'C-"&amp;$A50&amp;"'!"&amp;R$40), "")</f>
        <v/>
      </c>
      <c r="S50" s="168" t="str">
        <f t="shared" ca="1" si="1"/>
        <v/>
      </c>
    </row>
    <row r="51" spans="1:20" ht="15" customHeight="1">
      <c r="A51" s="128">
        <v>8</v>
      </c>
      <c r="C51" s="80" t="str" cm="1">
        <f t="array" aca="1" ref="C51" ca="1">IF(INDIRECT("'C-"&amp;$A51&amp;"'!"&amp;C$40) &gt; 0, INDIRECT("'C-"&amp;$A51&amp;"'!"&amp;C$40), "")</f>
        <v/>
      </c>
      <c r="D51" s="80" t="str" cm="1">
        <f t="array" aca="1" ref="D51" ca="1">IF(INDIRECT("'C-"&amp;$A51&amp;"'!"&amp;D$40) &gt; 0, INDIRECT("'C-"&amp;$A51&amp;"'!"&amp;D$40), "")</f>
        <v/>
      </c>
      <c r="E51" s="182" t="str" cm="1">
        <f t="array" aca="1" ref="E51" ca="1">IF(INDEX(B!$I$38:$W$38, A!$A51) &gt;0, INDEX(B!$I$38:$W$38, A!$A51), "")</f>
        <v/>
      </c>
      <c r="F51" s="397" t="str" cm="1">
        <f t="array" aca="1" ref="F51" ca="1">IF(INDIRECT("'C-"&amp;$A51&amp;"'!"&amp;F$40) &gt; 0, INDIRECT("'C-"&amp;$A51&amp;"'!"&amp;F$40), "")</f>
        <v/>
      </c>
      <c r="G51" s="182" t="str" cm="1">
        <f t="array" aca="1" ref="G51" ca="1">IF(INDIRECT("'C-"&amp;$A51&amp;"'!"&amp;G$40) &gt; 0, INDIRECT("'C-"&amp;$A51&amp;"'!"&amp;G$40), "")</f>
        <v/>
      </c>
      <c r="H51" s="395" t="str" cm="1">
        <f t="array" aca="1" ref="H51" ca="1">IF(INDIRECT("'C-"&amp;$A51&amp;"'!"&amp;H$40) &gt; 0, INDIRECT("'C-"&amp;$A51&amp;"'!"&amp;H$40), "")</f>
        <v/>
      </c>
      <c r="P51" s="168" t="str" cm="1">
        <f t="array" aca="1" ref="P51" ca="1">IF(ISNUMBER(INDIRECT("'C-"&amp;$A51&amp;"'!"&amp;P$40)), INDIRECT("'C-"&amp;$A51&amp;"'!"&amp;P$40), "")</f>
        <v/>
      </c>
      <c r="Q51" s="168" t="str">
        <f t="shared" ca="1" si="0"/>
        <v/>
      </c>
      <c r="R51" s="168" t="str" cm="1">
        <f t="array" aca="1" ref="R51" ca="1">IF(ISNUMBER(INDIRECT("'C-"&amp;$A51&amp;"'!"&amp;R$40)), INDIRECT("'C-"&amp;$A51&amp;"'!"&amp;R$40), "")</f>
        <v/>
      </c>
      <c r="S51" s="168" t="str">
        <f t="shared" ca="1" si="1"/>
        <v/>
      </c>
    </row>
    <row r="52" spans="1:20" ht="15" customHeight="1">
      <c r="A52" s="128">
        <v>9</v>
      </c>
      <c r="C52" s="80" t="str" cm="1">
        <f t="array" aca="1" ref="C52" ca="1">IF(INDIRECT("'C-"&amp;$A52&amp;"'!"&amp;C$40) &gt; 0, INDIRECT("'C-"&amp;$A52&amp;"'!"&amp;C$40), "")</f>
        <v/>
      </c>
      <c r="D52" s="80" t="str" cm="1">
        <f t="array" aca="1" ref="D52" ca="1">IF(INDIRECT("'C-"&amp;$A52&amp;"'!"&amp;D$40) &gt; 0, INDIRECT("'C-"&amp;$A52&amp;"'!"&amp;D$40), "")</f>
        <v/>
      </c>
      <c r="E52" s="182" t="str" cm="1">
        <f t="array" aca="1" ref="E52" ca="1">IF(INDEX(B!$I$38:$W$38, A!$A52) &gt;0, INDEX(B!$I$38:$W$38, A!$A52), "")</f>
        <v/>
      </c>
      <c r="F52" s="397" t="str" cm="1">
        <f t="array" aca="1" ref="F52" ca="1">IF(INDIRECT("'C-"&amp;$A52&amp;"'!"&amp;F$40) &gt; 0, INDIRECT("'C-"&amp;$A52&amp;"'!"&amp;F$40), "")</f>
        <v/>
      </c>
      <c r="G52" s="182" t="str" cm="1">
        <f t="array" aca="1" ref="G52" ca="1">IF(INDIRECT("'C-"&amp;$A52&amp;"'!"&amp;G$40) &gt; 0, INDIRECT("'C-"&amp;$A52&amp;"'!"&amp;G$40), "")</f>
        <v/>
      </c>
      <c r="H52" s="395" t="str" cm="1">
        <f t="array" aca="1" ref="H52" ca="1">IF(INDIRECT("'C-"&amp;$A52&amp;"'!"&amp;H$40) &gt; 0, INDIRECT("'C-"&amp;$A52&amp;"'!"&amp;H$40), "")</f>
        <v/>
      </c>
      <c r="P52" s="168" t="str" cm="1">
        <f t="array" aca="1" ref="P52" ca="1">IF(ISNUMBER(INDIRECT("'C-"&amp;$A52&amp;"'!"&amp;P$40)), INDIRECT("'C-"&amp;$A52&amp;"'!"&amp;P$40), "")</f>
        <v/>
      </c>
      <c r="Q52" s="168" t="str">
        <f t="shared" ca="1" si="0"/>
        <v/>
      </c>
      <c r="R52" s="168" t="str" cm="1">
        <f t="array" aca="1" ref="R52" ca="1">IF(ISNUMBER(INDIRECT("'C-"&amp;$A52&amp;"'!"&amp;R$40)), INDIRECT("'C-"&amp;$A52&amp;"'!"&amp;R$40), "")</f>
        <v/>
      </c>
      <c r="S52" s="168" t="str">
        <f t="shared" ca="1" si="1"/>
        <v/>
      </c>
    </row>
    <row r="53" spans="1:20" ht="15" customHeight="1">
      <c r="A53" s="128">
        <v>10</v>
      </c>
      <c r="C53" s="80" t="str" cm="1">
        <f t="array" aca="1" ref="C53" ca="1">IF(INDIRECT("'C-"&amp;$A53&amp;"'!"&amp;C$40) &gt; 0, INDIRECT("'C-"&amp;$A53&amp;"'!"&amp;C$40), "")</f>
        <v/>
      </c>
      <c r="D53" s="80" t="str" cm="1">
        <f t="array" aca="1" ref="D53" ca="1">IF(INDIRECT("'C-"&amp;$A53&amp;"'!"&amp;D$40) &gt; 0, INDIRECT("'C-"&amp;$A53&amp;"'!"&amp;D$40), "")</f>
        <v/>
      </c>
      <c r="E53" s="182" t="str" cm="1">
        <f t="array" aca="1" ref="E53" ca="1">IF(INDEX(B!$I$38:$W$38, A!$A53) &gt;0, INDEX(B!$I$38:$W$38, A!$A53), "")</f>
        <v/>
      </c>
      <c r="F53" s="397" t="str" cm="1">
        <f t="array" aca="1" ref="F53" ca="1">IF(INDIRECT("'C-"&amp;$A53&amp;"'!"&amp;F$40) &gt; 0, INDIRECT("'C-"&amp;$A53&amp;"'!"&amp;F$40), "")</f>
        <v/>
      </c>
      <c r="G53" s="182" t="str" cm="1">
        <f t="array" aca="1" ref="G53" ca="1">IF(INDIRECT("'C-"&amp;$A53&amp;"'!"&amp;G$40) &gt; 0, INDIRECT("'C-"&amp;$A53&amp;"'!"&amp;G$40), "")</f>
        <v/>
      </c>
      <c r="H53" s="395" t="str" cm="1">
        <f t="array" aca="1" ref="H53" ca="1">IF(INDIRECT("'C-"&amp;$A53&amp;"'!"&amp;H$40) &gt; 0, INDIRECT("'C-"&amp;$A53&amp;"'!"&amp;H$40), "")</f>
        <v/>
      </c>
      <c r="P53" s="168" t="str" cm="1">
        <f t="array" aca="1" ref="P53" ca="1">IF(ISNUMBER(INDIRECT("'C-"&amp;$A53&amp;"'!"&amp;P$40)), INDIRECT("'C-"&amp;$A53&amp;"'!"&amp;P$40), "")</f>
        <v/>
      </c>
      <c r="Q53" s="168" t="str">
        <f t="shared" ca="1" si="0"/>
        <v/>
      </c>
      <c r="R53" s="168" t="str" cm="1">
        <f t="array" aca="1" ref="R53" ca="1">IF(ISNUMBER(INDIRECT("'C-"&amp;$A53&amp;"'!"&amp;R$40)), INDIRECT("'C-"&amp;$A53&amp;"'!"&amp;R$40), "")</f>
        <v/>
      </c>
      <c r="S53" s="168" t="str">
        <f t="shared" ca="1" si="1"/>
        <v/>
      </c>
    </row>
    <row r="54" spans="1:20" ht="15" customHeight="1">
      <c r="A54" s="128">
        <v>11</v>
      </c>
      <c r="C54" s="80" t="str" cm="1">
        <f t="array" aca="1" ref="C54" ca="1">IF(INDIRECT("'C-"&amp;$A54&amp;"'!"&amp;C$40) &gt; 0, INDIRECT("'C-"&amp;$A54&amp;"'!"&amp;C$40), "")</f>
        <v/>
      </c>
      <c r="D54" s="80" t="str" cm="1">
        <f t="array" aca="1" ref="D54" ca="1">IF(INDIRECT("'C-"&amp;$A54&amp;"'!"&amp;D$40) &gt; 0, INDIRECT("'C-"&amp;$A54&amp;"'!"&amp;D$40), "")</f>
        <v/>
      </c>
      <c r="E54" s="182" t="str" cm="1">
        <f t="array" aca="1" ref="E54" ca="1">IF(INDEX(B!$I$38:$W$38, A!$A54) &gt;0, INDEX(B!$I$38:$W$38, A!$A54), "")</f>
        <v/>
      </c>
      <c r="F54" s="397" t="str" cm="1">
        <f t="array" aca="1" ref="F54" ca="1">IF(INDIRECT("'C-"&amp;$A54&amp;"'!"&amp;F$40) &gt; 0, INDIRECT("'C-"&amp;$A54&amp;"'!"&amp;F$40), "")</f>
        <v/>
      </c>
      <c r="G54" s="182" t="str" cm="1">
        <f t="array" aca="1" ref="G54" ca="1">IF(INDIRECT("'C-"&amp;$A54&amp;"'!"&amp;G$40) &gt; 0, INDIRECT("'C-"&amp;$A54&amp;"'!"&amp;G$40), "")</f>
        <v/>
      </c>
      <c r="H54" s="395" t="str" cm="1">
        <f t="array" aca="1" ref="H54" ca="1">IF(INDIRECT("'C-"&amp;$A54&amp;"'!"&amp;H$40) &gt; 0, INDIRECT("'C-"&amp;$A54&amp;"'!"&amp;H$40), "")</f>
        <v/>
      </c>
      <c r="P54" s="168" t="str" cm="1">
        <f t="array" aca="1" ref="P54" ca="1">IF(ISNUMBER(INDIRECT("'C-"&amp;$A54&amp;"'!"&amp;P$40)), INDIRECT("'C-"&amp;$A54&amp;"'!"&amp;P$40), "")</f>
        <v/>
      </c>
      <c r="Q54" s="168" t="str">
        <f t="shared" ca="1" si="0"/>
        <v/>
      </c>
      <c r="R54" s="168" t="str" cm="1">
        <f t="array" aca="1" ref="R54" ca="1">IF(ISNUMBER(INDIRECT("'C-"&amp;$A54&amp;"'!"&amp;R$40)), INDIRECT("'C-"&amp;$A54&amp;"'!"&amp;R$40), "")</f>
        <v/>
      </c>
      <c r="S54" s="168" t="str">
        <f t="shared" ca="1" si="1"/>
        <v/>
      </c>
    </row>
    <row r="55" spans="1:20" ht="15" customHeight="1">
      <c r="A55" s="128">
        <v>12</v>
      </c>
      <c r="C55" s="80" t="str" cm="1">
        <f t="array" aca="1" ref="C55" ca="1">IF(INDIRECT("'C-"&amp;$A55&amp;"'!"&amp;C$40) &gt; 0, INDIRECT("'C-"&amp;$A55&amp;"'!"&amp;C$40), "")</f>
        <v/>
      </c>
      <c r="D55" s="80" t="str" cm="1">
        <f t="array" aca="1" ref="D55" ca="1">IF(INDIRECT("'C-"&amp;$A55&amp;"'!"&amp;D$40) &gt; 0, INDIRECT("'C-"&amp;$A55&amp;"'!"&amp;D$40), "")</f>
        <v/>
      </c>
      <c r="E55" s="182" t="str" cm="1">
        <f t="array" aca="1" ref="E55" ca="1">IF(INDEX(B!$I$38:$W$38, A!$A55) &gt;0, INDEX(B!$I$38:$W$38, A!$A55), "")</f>
        <v/>
      </c>
      <c r="F55" s="397" t="str" cm="1">
        <f t="array" aca="1" ref="F55" ca="1">IF(INDIRECT("'C-"&amp;$A55&amp;"'!"&amp;F$40) &gt; 0, INDIRECT("'C-"&amp;$A55&amp;"'!"&amp;F$40), "")</f>
        <v/>
      </c>
      <c r="G55" s="182" t="str" cm="1">
        <f t="array" aca="1" ref="G55" ca="1">IF(INDIRECT("'C-"&amp;$A55&amp;"'!"&amp;G$40) &gt; 0, INDIRECT("'C-"&amp;$A55&amp;"'!"&amp;G$40), "")</f>
        <v/>
      </c>
      <c r="H55" s="395" t="str" cm="1">
        <f t="array" aca="1" ref="H55" ca="1">IF(INDIRECT("'C-"&amp;$A55&amp;"'!"&amp;H$40) &gt; 0, INDIRECT("'C-"&amp;$A55&amp;"'!"&amp;H$40), "")</f>
        <v/>
      </c>
      <c r="P55" s="168" t="str" cm="1">
        <f t="array" aca="1" ref="P55" ca="1">IF(ISNUMBER(INDIRECT("'C-"&amp;$A55&amp;"'!"&amp;P$40)), INDIRECT("'C-"&amp;$A55&amp;"'!"&amp;P$40), "")</f>
        <v/>
      </c>
      <c r="Q55" s="168" t="str">
        <f t="shared" ca="1" si="0"/>
        <v/>
      </c>
      <c r="R55" s="168" t="str" cm="1">
        <f t="array" aca="1" ref="R55" ca="1">IF(ISNUMBER(INDIRECT("'C-"&amp;$A55&amp;"'!"&amp;R$40)), INDIRECT("'C-"&amp;$A55&amp;"'!"&amp;R$40), "")</f>
        <v/>
      </c>
      <c r="S55" s="168" t="str">
        <f t="shared" ca="1" si="1"/>
        <v/>
      </c>
    </row>
    <row r="56" spans="1:20" ht="15" customHeight="1">
      <c r="A56" s="128">
        <v>13</v>
      </c>
      <c r="C56" s="80" t="str" cm="1">
        <f t="array" aca="1" ref="C56" ca="1">IF(INDIRECT("'C-"&amp;$A56&amp;"'!"&amp;C$40) &gt; 0, INDIRECT("'C-"&amp;$A56&amp;"'!"&amp;C$40), "")</f>
        <v/>
      </c>
      <c r="D56" s="80" t="str" cm="1">
        <f t="array" aca="1" ref="D56" ca="1">IF(INDIRECT("'C-"&amp;$A56&amp;"'!"&amp;D$40) &gt; 0, INDIRECT("'C-"&amp;$A56&amp;"'!"&amp;D$40), "")</f>
        <v/>
      </c>
      <c r="E56" s="182" t="str" cm="1">
        <f t="array" aca="1" ref="E56" ca="1">IF(INDEX(B!$I$38:$W$38, A!$A56) &gt;0, INDEX(B!$I$38:$W$38, A!$A56), "")</f>
        <v/>
      </c>
      <c r="F56" s="397" t="str" cm="1">
        <f t="array" aca="1" ref="F56" ca="1">IF(INDIRECT("'C-"&amp;$A56&amp;"'!"&amp;F$40) &gt; 0, INDIRECT("'C-"&amp;$A56&amp;"'!"&amp;F$40), "")</f>
        <v/>
      </c>
      <c r="G56" s="182" t="str" cm="1">
        <f t="array" aca="1" ref="G56" ca="1">IF(INDIRECT("'C-"&amp;$A56&amp;"'!"&amp;G$40) &gt; 0, INDIRECT("'C-"&amp;$A56&amp;"'!"&amp;G$40), "")</f>
        <v/>
      </c>
      <c r="H56" s="395" t="str" cm="1">
        <f t="array" aca="1" ref="H56" ca="1">IF(INDIRECT("'C-"&amp;$A56&amp;"'!"&amp;H$40) &gt; 0, INDIRECT("'C-"&amp;$A56&amp;"'!"&amp;H$40), "")</f>
        <v/>
      </c>
      <c r="P56" s="168" t="str" cm="1">
        <f t="array" aca="1" ref="P56" ca="1">IF(ISNUMBER(INDIRECT("'C-"&amp;$A56&amp;"'!"&amp;P$40)), INDIRECT("'C-"&amp;$A56&amp;"'!"&amp;P$40), "")</f>
        <v/>
      </c>
      <c r="Q56" s="168" t="str">
        <f t="shared" ca="1" si="0"/>
        <v/>
      </c>
      <c r="R56" s="168" t="str" cm="1">
        <f t="array" aca="1" ref="R56" ca="1">IF(ISNUMBER(INDIRECT("'C-"&amp;$A56&amp;"'!"&amp;R$40)), INDIRECT("'C-"&amp;$A56&amp;"'!"&amp;R$40), "")</f>
        <v/>
      </c>
      <c r="S56" s="168" t="str">
        <f t="shared" ca="1" si="1"/>
        <v/>
      </c>
    </row>
    <row r="57" spans="1:20" ht="15" customHeight="1">
      <c r="A57" s="128">
        <v>14</v>
      </c>
      <c r="C57" s="80" t="str" cm="1">
        <f t="array" aca="1" ref="C57" ca="1">IF(INDIRECT("'C-"&amp;$A57&amp;"'!"&amp;C$40) &gt; 0, INDIRECT("'C-"&amp;$A57&amp;"'!"&amp;C$40), "")</f>
        <v/>
      </c>
      <c r="D57" s="80" t="str" cm="1">
        <f t="array" aca="1" ref="D57" ca="1">IF(INDIRECT("'C-"&amp;$A57&amp;"'!"&amp;D$40) &gt; 0, INDIRECT("'C-"&amp;$A57&amp;"'!"&amp;D$40), "")</f>
        <v/>
      </c>
      <c r="E57" s="182" t="str" cm="1">
        <f t="array" aca="1" ref="E57" ca="1">IF(INDEX(B!$I$38:$W$38, A!$A57) &gt;0, INDEX(B!$I$38:$W$38, A!$A57), "")</f>
        <v/>
      </c>
      <c r="F57" s="397" t="str" cm="1">
        <f t="array" aca="1" ref="F57" ca="1">IF(INDIRECT("'C-"&amp;$A57&amp;"'!"&amp;F$40) &gt; 0, INDIRECT("'C-"&amp;$A57&amp;"'!"&amp;F$40), "")</f>
        <v/>
      </c>
      <c r="G57" s="182" t="str" cm="1">
        <f t="array" aca="1" ref="G57" ca="1">IF(INDIRECT("'C-"&amp;$A57&amp;"'!"&amp;G$40) &gt; 0, INDIRECT("'C-"&amp;$A57&amp;"'!"&amp;G$40), "")</f>
        <v/>
      </c>
      <c r="H57" s="395" t="str" cm="1">
        <f t="array" aca="1" ref="H57" ca="1">IF(INDIRECT("'C-"&amp;$A57&amp;"'!"&amp;H$40) &gt; 0, INDIRECT("'C-"&amp;$A57&amp;"'!"&amp;H$40), "")</f>
        <v/>
      </c>
      <c r="P57" s="168" t="str" cm="1">
        <f t="array" aca="1" ref="P57" ca="1">IF(ISNUMBER(INDIRECT("'C-"&amp;$A57&amp;"'!"&amp;P$40)), INDIRECT("'C-"&amp;$A57&amp;"'!"&amp;P$40), "")</f>
        <v/>
      </c>
      <c r="Q57" s="168" t="str">
        <f t="shared" ca="1" si="0"/>
        <v/>
      </c>
      <c r="R57" s="168" t="str" cm="1">
        <f t="array" aca="1" ref="R57" ca="1">IF(ISNUMBER(INDIRECT("'C-"&amp;$A57&amp;"'!"&amp;R$40)), INDIRECT("'C-"&amp;$A57&amp;"'!"&amp;R$40), "")</f>
        <v/>
      </c>
      <c r="S57" s="168" t="str">
        <f t="shared" ca="1" si="1"/>
        <v/>
      </c>
    </row>
    <row r="58" spans="1:20" ht="15" customHeight="1">
      <c r="A58" s="128">
        <v>15</v>
      </c>
      <c r="C58" s="80" t="str" cm="1">
        <f t="array" aca="1" ref="C58" ca="1">IF(INDIRECT("'C-"&amp;$A58&amp;"'!"&amp;C$40) &gt; 0, INDIRECT("'C-"&amp;$A58&amp;"'!"&amp;C$40), "")</f>
        <v/>
      </c>
      <c r="D58" s="80" t="str" cm="1">
        <f t="array" aca="1" ref="D58" ca="1">IF(INDIRECT("'C-"&amp;$A58&amp;"'!"&amp;D$40) &gt; 0, INDIRECT("'C-"&amp;$A58&amp;"'!"&amp;D$40), "")</f>
        <v/>
      </c>
      <c r="E58" s="182" t="str" cm="1">
        <f t="array" aca="1" ref="E58" ca="1">IF(INDEX(B!$I$38:$W$38, A!$A58) &gt;0, INDEX(B!$I$38:$W$38, A!$A58), "")</f>
        <v/>
      </c>
      <c r="F58" s="397" t="str" cm="1">
        <f t="array" aca="1" ref="F58" ca="1">IF(INDIRECT("'C-"&amp;$A58&amp;"'!"&amp;F$40) &gt; 0, INDIRECT("'C-"&amp;$A58&amp;"'!"&amp;F$40), "")</f>
        <v/>
      </c>
      <c r="G58" s="182" t="str" cm="1">
        <f t="array" aca="1" ref="G58" ca="1">IF(INDIRECT("'C-"&amp;$A58&amp;"'!"&amp;G$40) &gt; 0, INDIRECT("'C-"&amp;$A58&amp;"'!"&amp;G$40), "")</f>
        <v/>
      </c>
      <c r="H58" s="395" t="str" cm="1">
        <f t="array" aca="1" ref="H58" ca="1">IF(INDIRECT("'C-"&amp;$A58&amp;"'!"&amp;H$40) &gt; 0, INDIRECT("'C-"&amp;$A58&amp;"'!"&amp;H$40), "")</f>
        <v/>
      </c>
      <c r="P58" s="168" t="str" cm="1">
        <f t="array" aca="1" ref="P58" ca="1">IF(ISNUMBER(INDIRECT("'C-"&amp;$A58&amp;"'!"&amp;P$40)), INDIRECT("'C-"&amp;$A58&amp;"'!"&amp;P$40), "")</f>
        <v/>
      </c>
      <c r="Q58" s="168" t="str">
        <f t="shared" ca="1" si="0"/>
        <v/>
      </c>
      <c r="R58" s="168" t="str" cm="1">
        <f t="array" aca="1" ref="R58" ca="1">IF(ISNUMBER(INDIRECT("'C-"&amp;$A58&amp;"'!"&amp;R$40)), INDIRECT("'C-"&amp;$A58&amp;"'!"&amp;R$40), "")</f>
        <v/>
      </c>
      <c r="S58" s="168" t="str">
        <f t="shared" ca="1" si="1"/>
        <v/>
      </c>
    </row>
    <row r="59" spans="1:20" ht="20.100000000000001" customHeight="1">
      <c r="C59" s="169" t="str" cm="1">
        <f t="array" ref="C59">INDEX(Textes!$B:$D, J59, $J$2)</f>
        <v>Gesamtergebnis</v>
      </c>
      <c r="D59" s="170"/>
      <c r="E59" s="184">
        <f ca="1">SUM($E$44:$E$58)</f>
        <v>0</v>
      </c>
      <c r="F59" s="398">
        <f ca="1">SUM($F$44:$F$58)</f>
        <v>0</v>
      </c>
      <c r="G59" s="184">
        <f ca="1">IFERROR(SUMPRODUCT($E$65:$E$79,$G$44:$G$58)/$E$80, 0)</f>
        <v>0</v>
      </c>
      <c r="H59" s="396">
        <f ca="1">SUM($H$44:$H$58)</f>
        <v>0</v>
      </c>
      <c r="J59" s="128">
        <v>34</v>
      </c>
      <c r="P59" s="168">
        <f ca="1">SUM(P44:P58)</f>
        <v>0</v>
      </c>
      <c r="Q59" s="168">
        <f ca="1">SUM(Q44:Q58)</f>
        <v>0</v>
      </c>
      <c r="R59" s="168">
        <f ca="1">SUM(R44:R58)</f>
        <v>0</v>
      </c>
      <c r="S59" s="168">
        <f ca="1">SUM(S44:S58)</f>
        <v>0</v>
      </c>
    </row>
    <row r="60" spans="1:20" ht="24.95" customHeight="1">
      <c r="C60" s="149"/>
      <c r="D60" s="149"/>
      <c r="E60" s="149"/>
      <c r="F60" s="149"/>
      <c r="G60" s="149"/>
      <c r="H60" s="149"/>
    </row>
    <row r="61" spans="1:20" s="171" customFormat="1" ht="15" hidden="1" customHeight="1">
      <c r="A61" s="128"/>
      <c r="C61" s="163" t="s">
        <v>241</v>
      </c>
      <c r="D61" s="163" t="s">
        <v>242</v>
      </c>
      <c r="E61" s="163" t="s">
        <v>175</v>
      </c>
      <c r="F61" s="163" t="s">
        <v>5354</v>
      </c>
      <c r="G61" s="163" t="s">
        <v>5355</v>
      </c>
      <c r="H61" s="163" t="s">
        <v>5356</v>
      </c>
      <c r="J61" s="163"/>
      <c r="K61" s="163"/>
      <c r="L61" s="163"/>
      <c r="M61" s="163"/>
      <c r="N61" s="163"/>
      <c r="O61" s="163"/>
      <c r="P61" s="163" t="s">
        <v>5359</v>
      </c>
      <c r="Q61" s="163" t="s">
        <v>5360</v>
      </c>
      <c r="R61" s="163" t="s">
        <v>156</v>
      </c>
      <c r="S61" s="163" t="s">
        <v>5361</v>
      </c>
      <c r="T61" s="163"/>
    </row>
    <row r="62" spans="1:20" ht="21.2" customHeight="1">
      <c r="C62" s="94" t="str" cm="1">
        <f t="array" ref="C62">INDEX(Textes!$B:$D, J62, $J$2)</f>
        <v>Energiebilanz</v>
      </c>
      <c r="J62" s="128">
        <v>35</v>
      </c>
      <c r="Q62" s="87" t="s">
        <v>334</v>
      </c>
    </row>
    <row r="63" spans="1:20" ht="39.950000000000003" customHeight="1">
      <c r="C63" s="474" t="str" cm="1">
        <f t="array" ref="C63">INDEX(Textes!$B:$D, J63, $J$2)</f>
        <v>Zone</v>
      </c>
      <c r="D63" s="476" t="str" cm="1">
        <f t="array" ref="D63">INDEX(Textes!$B:$D, K63, $J$2)</f>
        <v>Raumnutzung</v>
      </c>
      <c r="E63" s="109" t="str" cm="1">
        <f t="array" ref="E63">INDEX(Textes!$B:$D, L63, $J$2)</f>
        <v>Nettofläche</v>
      </c>
      <c r="F63" s="109" t="str" cm="1">
        <f t="array" ref="F63">INDEX(Textes!$B:$D, M63, $J$2)</f>
        <v>Projektwert</v>
      </c>
      <c r="G63" s="109" t="str" cm="1">
        <f t="array" ref="G63">INDEX(Textes!$B:$D, N63, $J$2)</f>
        <v>Grenzwert</v>
      </c>
      <c r="H63" s="110" t="str" cm="1">
        <f t="array" ref="H63">INDEX(Textes!$B:$D, O63, $J$2)</f>
        <v>Zielwert</v>
      </c>
      <c r="J63" s="164">
        <v>28</v>
      </c>
      <c r="K63" s="164">
        <v>30</v>
      </c>
      <c r="L63" s="164">
        <v>29</v>
      </c>
      <c r="M63" s="164">
        <v>18</v>
      </c>
      <c r="N63" s="164">
        <v>19</v>
      </c>
      <c r="O63" s="164">
        <v>21</v>
      </c>
      <c r="P63" s="165" t="s">
        <v>5264</v>
      </c>
      <c r="Q63" s="165" t="s">
        <v>193</v>
      </c>
      <c r="R63" s="165" t="s">
        <v>156</v>
      </c>
      <c r="S63" s="165" t="s">
        <v>194</v>
      </c>
    </row>
    <row r="64" spans="1:20">
      <c r="C64" s="475"/>
      <c r="D64" s="477"/>
      <c r="E64" s="166" t="s">
        <v>229</v>
      </c>
      <c r="F64" s="112" t="s">
        <v>228</v>
      </c>
      <c r="G64" s="166" t="s">
        <v>228</v>
      </c>
      <c r="H64" s="167" t="s">
        <v>228</v>
      </c>
      <c r="P64" s="165" t="s">
        <v>162</v>
      </c>
      <c r="Q64" s="165" t="s">
        <v>162</v>
      </c>
      <c r="R64" s="165" t="s">
        <v>156</v>
      </c>
      <c r="S64" s="165" t="s">
        <v>162</v>
      </c>
    </row>
    <row r="65" spans="1:19" s="157" customFormat="1" ht="15" customHeight="1">
      <c r="A65" s="154">
        <v>1</v>
      </c>
      <c r="B65" s="155"/>
      <c r="C65" s="80" t="str" cm="1">
        <f t="array" aca="1" ref="C65" ca="1">IF(INDIRECT("'C-"&amp;$A65&amp;"'!"&amp;C$61) &gt; 0, INDIRECT("'C-"&amp;$A65&amp;"'!"&amp;C$61), "")</f>
        <v/>
      </c>
      <c r="D65" s="80" t="str" cm="1">
        <f t="array" aca="1" ref="D65" ca="1">IF(INDIRECT("'C-"&amp;$A65&amp;"'!"&amp;D$61) &gt; 0, INDIRECT("'C-"&amp;$A65&amp;"'!"&amp;D$61), "")</f>
        <v/>
      </c>
      <c r="E65" s="182" t="str" cm="1">
        <f t="array" aca="1" ref="E65" ca="1">IF(INDIRECT("'C-"&amp;$A65&amp;"'!"&amp;E$61) &gt; 0, INDIRECT("'C-"&amp;$A65&amp;"'!"&amp;E$61), "")</f>
        <v/>
      </c>
      <c r="F65" s="397" t="str" cm="1">
        <f t="array" aca="1" ref="F65" ca="1">IF(ISNUMBER(INDIRECT("'C-"&amp;$A65&amp;"'!"&amp;F$61)), INDIRECT("'C-"&amp;$A65&amp;"'!"&amp;F$61), "")</f>
        <v/>
      </c>
      <c r="G65" s="397" t="str" cm="1">
        <f t="array" aca="1" ref="G65" ca="1">IF(ISNUMBER(INDIRECT("'C-"&amp;$A65&amp;"'!"&amp;G$61)), INDIRECT("'C-"&amp;$A65&amp;"'!"&amp;G$61), "")</f>
        <v/>
      </c>
      <c r="H65" s="395" t="str" cm="1">
        <f t="array" aca="1" ref="H65" ca="1">IF(ISNUMBER(INDIRECT("'C-"&amp;$A65&amp;"'!"&amp;H$61)), INDIRECT("'C-"&amp;$A65&amp;"'!"&amp;H$61), "")</f>
        <v/>
      </c>
      <c r="I65" s="155"/>
      <c r="J65" s="154"/>
      <c r="K65" s="154"/>
      <c r="L65" s="128"/>
      <c r="M65" s="128"/>
      <c r="N65" s="128"/>
      <c r="O65" s="128"/>
      <c r="P65" s="168" cm="1">
        <f t="array" aca="1" ref="P65" ca="1">IF(ISNUMBER(INDIRECT("'C-"&amp;$A65&amp;"'!"&amp;P$61)), INDIRECT("'C-"&amp;$A65&amp;"'!"&amp;P$61), "")</f>
        <v>0</v>
      </c>
      <c r="Q65" s="168" t="str" cm="1">
        <f t="array" aca="1" ref="Q65" ca="1">IF(INDIRECT("'C-"&amp;$A65&amp;"'!"&amp;Q$61) &gt; 0, INDIRECT("'C-"&amp;$A65&amp;"'!"&amp;Q$61), "")</f>
        <v/>
      </c>
      <c r="R65" s="168"/>
      <c r="S65" s="168" t="str" cm="1">
        <f t="array" aca="1" ref="S65" ca="1">IF(INDIRECT("'C-"&amp;$A65&amp;"'!"&amp;S$61) &gt; 0, INDIRECT("'C-"&amp;$A65&amp;"'!"&amp;S$61), "")</f>
        <v/>
      </c>
    </row>
    <row r="66" spans="1:19" s="157" customFormat="1" ht="15" customHeight="1">
      <c r="A66" s="154">
        <v>2</v>
      </c>
      <c r="B66" s="155"/>
      <c r="C66" s="80" t="str" cm="1">
        <f t="array" aca="1" ref="C66" ca="1">IF(INDIRECT("'C-"&amp;$A66&amp;"'!"&amp;C$61) &gt; 0, INDIRECT("'C-"&amp;$A66&amp;"'!"&amp;C$61), "")</f>
        <v/>
      </c>
      <c r="D66" s="80" t="str" cm="1">
        <f t="array" aca="1" ref="D66" ca="1">IF(INDIRECT("'C-"&amp;$A66&amp;"'!"&amp;D$61) &gt; 0, INDIRECT("'C-"&amp;$A66&amp;"'!"&amp;D$61), "")</f>
        <v/>
      </c>
      <c r="E66" s="182" t="str" cm="1">
        <f t="array" aca="1" ref="E66" ca="1">IF(INDIRECT("'C-"&amp;$A66&amp;"'!"&amp;E$61) &gt; 0, INDIRECT("'C-"&amp;$A66&amp;"'!"&amp;E$61), "")</f>
        <v/>
      </c>
      <c r="F66" s="397" t="str" cm="1">
        <f t="array" aca="1" ref="F66" ca="1">IF(ISNUMBER(INDIRECT("'C-"&amp;$A66&amp;"'!"&amp;F$61)), INDIRECT("'C-"&amp;$A66&amp;"'!"&amp;F$61), "")</f>
        <v/>
      </c>
      <c r="G66" s="397" t="str" cm="1">
        <f t="array" aca="1" ref="G66" ca="1">IF(ISNUMBER(INDIRECT("'C-"&amp;$A66&amp;"'!"&amp;G$61)), INDIRECT("'C-"&amp;$A66&amp;"'!"&amp;G$61), "")</f>
        <v/>
      </c>
      <c r="H66" s="395" t="str" cm="1">
        <f t="array" aca="1" ref="H66" ca="1">IF(ISNUMBER(INDIRECT("'C-"&amp;$A66&amp;"'!"&amp;H$61)), INDIRECT("'C-"&amp;$A66&amp;"'!"&amp;H$61), "")</f>
        <v/>
      </c>
      <c r="I66" s="155"/>
      <c r="J66" s="154"/>
      <c r="K66" s="154"/>
      <c r="L66" s="128"/>
      <c r="M66" s="128"/>
      <c r="N66" s="128"/>
      <c r="O66" s="128"/>
      <c r="P66" s="168" cm="1">
        <f t="array" aca="1" ref="P66" ca="1">IF(ISNUMBER(INDIRECT("'C-"&amp;$A66&amp;"'!"&amp;P$61)), INDIRECT("'C-"&amp;$A66&amp;"'!"&amp;P$61), "")</f>
        <v>0</v>
      </c>
      <c r="Q66" s="168" t="str" cm="1">
        <f t="array" aca="1" ref="Q66" ca="1">IF(INDIRECT("'C-"&amp;$A66&amp;"'!"&amp;Q$61) &gt; 0, INDIRECT("'C-"&amp;$A66&amp;"'!"&amp;Q$61), "")</f>
        <v/>
      </c>
      <c r="R66" s="168"/>
      <c r="S66" s="168" t="str" cm="1">
        <f t="array" aca="1" ref="S66" ca="1">IF(INDIRECT("'C-"&amp;$A66&amp;"'!"&amp;S$61) &gt; 0, INDIRECT("'C-"&amp;$A66&amp;"'!"&amp;S$61), "")</f>
        <v/>
      </c>
    </row>
    <row r="67" spans="1:19" s="157" customFormat="1" ht="15" customHeight="1">
      <c r="A67" s="154">
        <v>3</v>
      </c>
      <c r="B67" s="155"/>
      <c r="C67" s="80" t="str" cm="1">
        <f t="array" aca="1" ref="C67" ca="1">IF(INDIRECT("'C-"&amp;$A67&amp;"'!"&amp;C$61) &gt; 0, INDIRECT("'C-"&amp;$A67&amp;"'!"&amp;C$61), "")</f>
        <v/>
      </c>
      <c r="D67" s="80" t="str" cm="1">
        <f t="array" aca="1" ref="D67" ca="1">IF(INDIRECT("'C-"&amp;$A67&amp;"'!"&amp;D$61) &gt; 0, INDIRECT("'C-"&amp;$A67&amp;"'!"&amp;D$61), "")</f>
        <v/>
      </c>
      <c r="E67" s="182" t="str" cm="1">
        <f t="array" aca="1" ref="E67" ca="1">IF(INDIRECT("'C-"&amp;$A67&amp;"'!"&amp;E$61) &gt; 0, INDIRECT("'C-"&amp;$A67&amp;"'!"&amp;E$61), "")</f>
        <v/>
      </c>
      <c r="F67" s="397" t="str" cm="1">
        <f t="array" aca="1" ref="F67" ca="1">IF(ISNUMBER(INDIRECT("'C-"&amp;$A67&amp;"'!"&amp;F$61)), INDIRECT("'C-"&amp;$A67&amp;"'!"&amp;F$61), "")</f>
        <v/>
      </c>
      <c r="G67" s="397" t="str" cm="1">
        <f t="array" aca="1" ref="G67" ca="1">IF(ISNUMBER(INDIRECT("'C-"&amp;$A67&amp;"'!"&amp;G$61)), INDIRECT("'C-"&amp;$A67&amp;"'!"&amp;G$61), "")</f>
        <v/>
      </c>
      <c r="H67" s="395" t="str" cm="1">
        <f t="array" aca="1" ref="H67" ca="1">IF(ISNUMBER(INDIRECT("'C-"&amp;$A67&amp;"'!"&amp;H$61)), INDIRECT("'C-"&amp;$A67&amp;"'!"&amp;H$61), "")</f>
        <v/>
      </c>
      <c r="I67" s="155"/>
      <c r="J67" s="154"/>
      <c r="K67" s="154"/>
      <c r="L67" s="128"/>
      <c r="M67" s="128"/>
      <c r="N67" s="128"/>
      <c r="O67" s="128"/>
      <c r="P67" s="168" cm="1">
        <f t="array" aca="1" ref="P67" ca="1">IF(ISNUMBER(INDIRECT("'C-"&amp;$A67&amp;"'!"&amp;P$61)), INDIRECT("'C-"&amp;$A67&amp;"'!"&amp;P$61), "")</f>
        <v>0</v>
      </c>
      <c r="Q67" s="168" t="str" cm="1">
        <f t="array" aca="1" ref="Q67" ca="1">IF(INDIRECT("'C-"&amp;$A67&amp;"'!"&amp;Q$61) &gt; 0, INDIRECT("'C-"&amp;$A67&amp;"'!"&amp;Q$61), "")</f>
        <v/>
      </c>
      <c r="R67" s="168"/>
      <c r="S67" s="168" t="str" cm="1">
        <f t="array" aca="1" ref="S67" ca="1">IF(INDIRECT("'C-"&amp;$A67&amp;"'!"&amp;S$61) &gt; 0, INDIRECT("'C-"&amp;$A67&amp;"'!"&amp;S$61), "")</f>
        <v/>
      </c>
    </row>
    <row r="68" spans="1:19" s="157" customFormat="1" ht="15" customHeight="1">
      <c r="A68" s="154">
        <v>4</v>
      </c>
      <c r="B68" s="155"/>
      <c r="C68" s="80" t="str" cm="1">
        <f t="array" aca="1" ref="C68" ca="1">IF(INDIRECT("'C-"&amp;$A68&amp;"'!"&amp;C$61) &gt; 0, INDIRECT("'C-"&amp;$A68&amp;"'!"&amp;C$61), "")</f>
        <v/>
      </c>
      <c r="D68" s="80" t="str" cm="1">
        <f t="array" aca="1" ref="D68" ca="1">IF(INDIRECT("'C-"&amp;$A68&amp;"'!"&amp;D$61) &gt; 0, INDIRECT("'C-"&amp;$A68&amp;"'!"&amp;D$61), "")</f>
        <v/>
      </c>
      <c r="E68" s="182" t="str" cm="1">
        <f t="array" aca="1" ref="E68" ca="1">IF(INDIRECT("'C-"&amp;$A68&amp;"'!"&amp;E$61) &gt; 0, INDIRECT("'C-"&amp;$A68&amp;"'!"&amp;E$61), "")</f>
        <v/>
      </c>
      <c r="F68" s="397" t="str" cm="1">
        <f t="array" aca="1" ref="F68" ca="1">IF(ISNUMBER(INDIRECT("'C-"&amp;$A68&amp;"'!"&amp;F$61)), INDIRECT("'C-"&amp;$A68&amp;"'!"&amp;F$61), "")</f>
        <v/>
      </c>
      <c r="G68" s="397" t="str" cm="1">
        <f t="array" aca="1" ref="G68" ca="1">IF(ISNUMBER(INDIRECT("'C-"&amp;$A68&amp;"'!"&amp;G$61)), INDIRECT("'C-"&amp;$A68&amp;"'!"&amp;G$61), "")</f>
        <v/>
      </c>
      <c r="H68" s="395" t="str" cm="1">
        <f t="array" aca="1" ref="H68" ca="1">IF(ISNUMBER(INDIRECT("'C-"&amp;$A68&amp;"'!"&amp;H$61)), INDIRECT("'C-"&amp;$A68&amp;"'!"&amp;H$61), "")</f>
        <v/>
      </c>
      <c r="I68" s="155"/>
      <c r="J68" s="154"/>
      <c r="K68" s="154"/>
      <c r="L68" s="128"/>
      <c r="M68" s="128"/>
      <c r="N68" s="128"/>
      <c r="O68" s="128"/>
      <c r="P68" s="168" cm="1">
        <f t="array" aca="1" ref="P68" ca="1">IF(ISNUMBER(INDIRECT("'C-"&amp;$A68&amp;"'!"&amp;P$61)), INDIRECT("'C-"&amp;$A68&amp;"'!"&amp;P$61), "")</f>
        <v>0</v>
      </c>
      <c r="Q68" s="168" t="str" cm="1">
        <f t="array" aca="1" ref="Q68" ca="1">IF(INDIRECT("'C-"&amp;$A68&amp;"'!"&amp;Q$61) &gt; 0, INDIRECT("'C-"&amp;$A68&amp;"'!"&amp;Q$61), "")</f>
        <v/>
      </c>
      <c r="R68" s="168"/>
      <c r="S68" s="168" t="str" cm="1">
        <f t="array" aca="1" ref="S68" ca="1">IF(INDIRECT("'C-"&amp;$A68&amp;"'!"&amp;S$61) &gt; 0, INDIRECT("'C-"&amp;$A68&amp;"'!"&amp;S$61), "")</f>
        <v/>
      </c>
    </row>
    <row r="69" spans="1:19" s="157" customFormat="1" ht="15" customHeight="1">
      <c r="A69" s="154">
        <v>5</v>
      </c>
      <c r="B69" s="155"/>
      <c r="C69" s="80" t="str" cm="1">
        <f t="array" aca="1" ref="C69" ca="1">IF(INDIRECT("'C-"&amp;$A69&amp;"'!"&amp;C$61) &gt; 0, INDIRECT("'C-"&amp;$A69&amp;"'!"&amp;C$61), "")</f>
        <v/>
      </c>
      <c r="D69" s="80" t="str" cm="1">
        <f t="array" aca="1" ref="D69" ca="1">IF(INDIRECT("'C-"&amp;$A69&amp;"'!"&amp;D$61) &gt; 0, INDIRECT("'C-"&amp;$A69&amp;"'!"&amp;D$61), "")</f>
        <v/>
      </c>
      <c r="E69" s="182" t="str" cm="1">
        <f t="array" aca="1" ref="E69" ca="1">IF(INDIRECT("'C-"&amp;$A69&amp;"'!"&amp;E$61) &gt; 0, INDIRECT("'C-"&amp;$A69&amp;"'!"&amp;E$61), "")</f>
        <v/>
      </c>
      <c r="F69" s="397" t="str" cm="1">
        <f t="array" aca="1" ref="F69" ca="1">IF(ISNUMBER(INDIRECT("'C-"&amp;$A69&amp;"'!"&amp;F$61)), INDIRECT("'C-"&amp;$A69&amp;"'!"&amp;F$61), "")</f>
        <v/>
      </c>
      <c r="G69" s="397" t="str" cm="1">
        <f t="array" aca="1" ref="G69" ca="1">IF(ISNUMBER(INDIRECT("'C-"&amp;$A69&amp;"'!"&amp;G$61)), INDIRECT("'C-"&amp;$A69&amp;"'!"&amp;G$61), "")</f>
        <v/>
      </c>
      <c r="H69" s="395" t="str" cm="1">
        <f t="array" aca="1" ref="H69" ca="1">IF(ISNUMBER(INDIRECT("'C-"&amp;$A69&amp;"'!"&amp;H$61)), INDIRECT("'C-"&amp;$A69&amp;"'!"&amp;H$61), "")</f>
        <v/>
      </c>
      <c r="I69" s="155"/>
      <c r="J69" s="154"/>
      <c r="K69" s="154"/>
      <c r="L69" s="128"/>
      <c r="M69" s="128"/>
      <c r="N69" s="128"/>
      <c r="O69" s="128"/>
      <c r="P69" s="168" cm="1">
        <f t="array" aca="1" ref="P69" ca="1">IF(ISNUMBER(INDIRECT("'C-"&amp;$A69&amp;"'!"&amp;P$61)), INDIRECT("'C-"&amp;$A69&amp;"'!"&amp;P$61), "")</f>
        <v>0</v>
      </c>
      <c r="Q69" s="168" t="str" cm="1">
        <f t="array" aca="1" ref="Q69" ca="1">IF(INDIRECT("'C-"&amp;$A69&amp;"'!"&amp;Q$61) &gt; 0, INDIRECT("'C-"&amp;$A69&amp;"'!"&amp;Q$61), "")</f>
        <v/>
      </c>
      <c r="R69" s="168"/>
      <c r="S69" s="168" t="str" cm="1">
        <f t="array" aca="1" ref="S69" ca="1">IF(INDIRECT("'C-"&amp;$A69&amp;"'!"&amp;S$61) &gt; 0, INDIRECT("'C-"&amp;$A69&amp;"'!"&amp;S$61), "")</f>
        <v/>
      </c>
    </row>
    <row r="70" spans="1:19" s="157" customFormat="1" ht="15" customHeight="1">
      <c r="A70" s="154">
        <v>6</v>
      </c>
      <c r="B70" s="155"/>
      <c r="C70" s="80" t="str" cm="1">
        <f t="array" aca="1" ref="C70" ca="1">IF(INDIRECT("'C-"&amp;$A70&amp;"'!"&amp;C$61) &gt; 0, INDIRECT("'C-"&amp;$A70&amp;"'!"&amp;C$61), "")</f>
        <v/>
      </c>
      <c r="D70" s="80" t="str" cm="1">
        <f t="array" aca="1" ref="D70" ca="1">IF(INDIRECT("'C-"&amp;$A70&amp;"'!"&amp;D$61) &gt; 0, INDIRECT("'C-"&amp;$A70&amp;"'!"&amp;D$61), "")</f>
        <v/>
      </c>
      <c r="E70" s="182" t="str" cm="1">
        <f t="array" aca="1" ref="E70" ca="1">IF(INDIRECT("'C-"&amp;$A70&amp;"'!"&amp;E$61) &gt; 0, INDIRECT("'C-"&amp;$A70&amp;"'!"&amp;E$61), "")</f>
        <v/>
      </c>
      <c r="F70" s="397" t="str" cm="1">
        <f t="array" aca="1" ref="F70" ca="1">IF(ISNUMBER(INDIRECT("'C-"&amp;$A70&amp;"'!"&amp;F$61)), INDIRECT("'C-"&amp;$A70&amp;"'!"&amp;F$61), "")</f>
        <v/>
      </c>
      <c r="G70" s="397" t="str" cm="1">
        <f t="array" aca="1" ref="G70" ca="1">IF(ISNUMBER(INDIRECT("'C-"&amp;$A70&amp;"'!"&amp;G$61)), INDIRECT("'C-"&amp;$A70&amp;"'!"&amp;G$61), "")</f>
        <v/>
      </c>
      <c r="H70" s="395" t="str" cm="1">
        <f t="array" aca="1" ref="H70" ca="1">IF(ISNUMBER(INDIRECT("'C-"&amp;$A70&amp;"'!"&amp;H$61)), INDIRECT("'C-"&amp;$A70&amp;"'!"&amp;H$61), "")</f>
        <v/>
      </c>
      <c r="I70" s="155"/>
      <c r="J70" s="154"/>
      <c r="K70" s="154"/>
      <c r="L70" s="128"/>
      <c r="M70" s="128"/>
      <c r="N70" s="128"/>
      <c r="O70" s="128"/>
      <c r="P70" s="168" cm="1">
        <f t="array" aca="1" ref="P70" ca="1">IF(ISNUMBER(INDIRECT("'C-"&amp;$A70&amp;"'!"&amp;P$61)), INDIRECT("'C-"&amp;$A70&amp;"'!"&amp;P$61), "")</f>
        <v>0</v>
      </c>
      <c r="Q70" s="168" t="str" cm="1">
        <f t="array" aca="1" ref="Q70" ca="1">IF(INDIRECT("'C-"&amp;$A70&amp;"'!"&amp;Q$61) &gt; 0, INDIRECT("'C-"&amp;$A70&amp;"'!"&amp;Q$61), "")</f>
        <v/>
      </c>
      <c r="R70" s="168"/>
      <c r="S70" s="168" t="str" cm="1">
        <f t="array" aca="1" ref="S70" ca="1">IF(INDIRECT("'C-"&amp;$A70&amp;"'!"&amp;S$61) &gt; 0, INDIRECT("'C-"&amp;$A70&amp;"'!"&amp;S$61), "")</f>
        <v/>
      </c>
    </row>
    <row r="71" spans="1:19" s="157" customFormat="1" ht="15" customHeight="1">
      <c r="A71" s="154">
        <v>7</v>
      </c>
      <c r="B71" s="155"/>
      <c r="C71" s="80" t="str" cm="1">
        <f t="array" aca="1" ref="C71" ca="1">IF(INDIRECT("'C-"&amp;$A71&amp;"'!"&amp;C$61) &gt; 0, INDIRECT("'C-"&amp;$A71&amp;"'!"&amp;C$61), "")</f>
        <v/>
      </c>
      <c r="D71" s="80" t="str" cm="1">
        <f t="array" aca="1" ref="D71" ca="1">IF(INDIRECT("'C-"&amp;$A71&amp;"'!"&amp;D$61) &gt; 0, INDIRECT("'C-"&amp;$A71&amp;"'!"&amp;D$61), "")</f>
        <v/>
      </c>
      <c r="E71" s="182" t="str" cm="1">
        <f t="array" aca="1" ref="E71" ca="1">IF(INDIRECT("'C-"&amp;$A71&amp;"'!"&amp;E$61) &gt; 0, INDIRECT("'C-"&amp;$A71&amp;"'!"&amp;E$61), "")</f>
        <v/>
      </c>
      <c r="F71" s="397" t="str" cm="1">
        <f t="array" aca="1" ref="F71" ca="1">IF(ISNUMBER(INDIRECT("'C-"&amp;$A71&amp;"'!"&amp;F$61)), INDIRECT("'C-"&amp;$A71&amp;"'!"&amp;F$61), "")</f>
        <v/>
      </c>
      <c r="G71" s="397" t="str" cm="1">
        <f t="array" aca="1" ref="G71" ca="1">IF(ISNUMBER(INDIRECT("'C-"&amp;$A71&amp;"'!"&amp;G$61)), INDIRECT("'C-"&amp;$A71&amp;"'!"&amp;G$61), "")</f>
        <v/>
      </c>
      <c r="H71" s="395" t="str" cm="1">
        <f t="array" aca="1" ref="H71" ca="1">IF(ISNUMBER(INDIRECT("'C-"&amp;$A71&amp;"'!"&amp;H$61)), INDIRECT("'C-"&amp;$A71&amp;"'!"&amp;H$61), "")</f>
        <v/>
      </c>
      <c r="I71" s="155"/>
      <c r="J71" s="154"/>
      <c r="K71" s="154"/>
      <c r="L71" s="128"/>
      <c r="M71" s="128"/>
      <c r="N71" s="128"/>
      <c r="O71" s="128"/>
      <c r="P71" s="168" cm="1">
        <f t="array" aca="1" ref="P71" ca="1">IF(ISNUMBER(INDIRECT("'C-"&amp;$A71&amp;"'!"&amp;P$61)), INDIRECT("'C-"&amp;$A71&amp;"'!"&amp;P$61), "")</f>
        <v>0</v>
      </c>
      <c r="Q71" s="168" t="str" cm="1">
        <f t="array" aca="1" ref="Q71" ca="1">IF(INDIRECT("'C-"&amp;$A71&amp;"'!"&amp;Q$61) &gt; 0, INDIRECT("'C-"&amp;$A71&amp;"'!"&amp;Q$61), "")</f>
        <v/>
      </c>
      <c r="R71" s="168"/>
      <c r="S71" s="168" t="str" cm="1">
        <f t="array" aca="1" ref="S71" ca="1">IF(INDIRECT("'C-"&amp;$A71&amp;"'!"&amp;S$61) &gt; 0, INDIRECT("'C-"&amp;$A71&amp;"'!"&amp;S$61), "")</f>
        <v/>
      </c>
    </row>
    <row r="72" spans="1:19" s="157" customFormat="1" ht="15" customHeight="1">
      <c r="A72" s="154">
        <v>8</v>
      </c>
      <c r="B72" s="155"/>
      <c r="C72" s="80" t="str" cm="1">
        <f t="array" aca="1" ref="C72" ca="1">IF(INDIRECT("'C-"&amp;$A72&amp;"'!"&amp;C$61) &gt; 0, INDIRECT("'C-"&amp;$A72&amp;"'!"&amp;C$61), "")</f>
        <v/>
      </c>
      <c r="D72" s="80" t="str" cm="1">
        <f t="array" aca="1" ref="D72" ca="1">IF(INDIRECT("'C-"&amp;$A72&amp;"'!"&amp;D$61) &gt; 0, INDIRECT("'C-"&amp;$A72&amp;"'!"&amp;D$61), "")</f>
        <v/>
      </c>
      <c r="E72" s="182" t="str" cm="1">
        <f t="array" aca="1" ref="E72" ca="1">IF(INDIRECT("'C-"&amp;$A72&amp;"'!"&amp;E$61) &gt; 0, INDIRECT("'C-"&amp;$A72&amp;"'!"&amp;E$61), "")</f>
        <v/>
      </c>
      <c r="F72" s="397" t="str" cm="1">
        <f t="array" aca="1" ref="F72" ca="1">IF(ISNUMBER(INDIRECT("'C-"&amp;$A72&amp;"'!"&amp;F$61)), INDIRECT("'C-"&amp;$A72&amp;"'!"&amp;F$61), "")</f>
        <v/>
      </c>
      <c r="G72" s="397" t="str" cm="1">
        <f t="array" aca="1" ref="G72" ca="1">IF(ISNUMBER(INDIRECT("'C-"&amp;$A72&amp;"'!"&amp;G$61)), INDIRECT("'C-"&amp;$A72&amp;"'!"&amp;G$61), "")</f>
        <v/>
      </c>
      <c r="H72" s="395" t="str" cm="1">
        <f t="array" aca="1" ref="H72" ca="1">IF(ISNUMBER(INDIRECT("'C-"&amp;$A72&amp;"'!"&amp;H$61)), INDIRECT("'C-"&amp;$A72&amp;"'!"&amp;H$61), "")</f>
        <v/>
      </c>
      <c r="I72" s="155"/>
      <c r="J72" s="154"/>
      <c r="K72" s="154"/>
      <c r="L72" s="128"/>
      <c r="M72" s="128"/>
      <c r="N72" s="128"/>
      <c r="O72" s="128"/>
      <c r="P72" s="168" cm="1">
        <f t="array" aca="1" ref="P72" ca="1">IF(ISNUMBER(INDIRECT("'C-"&amp;$A72&amp;"'!"&amp;P$61)), INDIRECT("'C-"&amp;$A72&amp;"'!"&amp;P$61), "")</f>
        <v>0</v>
      </c>
      <c r="Q72" s="168" t="str" cm="1">
        <f t="array" aca="1" ref="Q72" ca="1">IF(INDIRECT("'C-"&amp;$A72&amp;"'!"&amp;Q$61) &gt; 0, INDIRECT("'C-"&amp;$A72&amp;"'!"&amp;Q$61), "")</f>
        <v/>
      </c>
      <c r="R72" s="168"/>
      <c r="S72" s="168" t="str" cm="1">
        <f t="array" aca="1" ref="S72" ca="1">IF(INDIRECT("'C-"&amp;$A72&amp;"'!"&amp;S$61) &gt; 0, INDIRECT("'C-"&amp;$A72&amp;"'!"&amp;S$61), "")</f>
        <v/>
      </c>
    </row>
    <row r="73" spans="1:19" s="157" customFormat="1" ht="15" customHeight="1">
      <c r="A73" s="154">
        <v>9</v>
      </c>
      <c r="B73" s="155"/>
      <c r="C73" s="80" t="str" cm="1">
        <f t="array" aca="1" ref="C73" ca="1">IF(INDIRECT("'C-"&amp;$A73&amp;"'!"&amp;C$61) &gt; 0, INDIRECT("'C-"&amp;$A73&amp;"'!"&amp;C$61), "")</f>
        <v/>
      </c>
      <c r="D73" s="80" t="str" cm="1">
        <f t="array" aca="1" ref="D73" ca="1">IF(INDIRECT("'C-"&amp;$A73&amp;"'!"&amp;D$61) &gt; 0, INDIRECT("'C-"&amp;$A73&amp;"'!"&amp;D$61), "")</f>
        <v/>
      </c>
      <c r="E73" s="182" t="str" cm="1">
        <f t="array" aca="1" ref="E73" ca="1">IF(INDIRECT("'C-"&amp;$A73&amp;"'!"&amp;E$61) &gt; 0, INDIRECT("'C-"&amp;$A73&amp;"'!"&amp;E$61), "")</f>
        <v/>
      </c>
      <c r="F73" s="397" t="str" cm="1">
        <f t="array" aca="1" ref="F73" ca="1">IF(ISNUMBER(INDIRECT("'C-"&amp;$A73&amp;"'!"&amp;F$61)), INDIRECT("'C-"&amp;$A73&amp;"'!"&amp;F$61), "")</f>
        <v/>
      </c>
      <c r="G73" s="397" t="str" cm="1">
        <f t="array" aca="1" ref="G73" ca="1">IF(ISNUMBER(INDIRECT("'C-"&amp;$A73&amp;"'!"&amp;G$61)), INDIRECT("'C-"&amp;$A73&amp;"'!"&amp;G$61), "")</f>
        <v/>
      </c>
      <c r="H73" s="395" t="str" cm="1">
        <f t="array" aca="1" ref="H73" ca="1">IF(ISNUMBER(INDIRECT("'C-"&amp;$A73&amp;"'!"&amp;H$61)), INDIRECT("'C-"&amp;$A73&amp;"'!"&amp;H$61), "")</f>
        <v/>
      </c>
      <c r="I73" s="155"/>
      <c r="J73" s="154"/>
      <c r="K73" s="154"/>
      <c r="L73" s="128"/>
      <c r="M73" s="128"/>
      <c r="N73" s="128"/>
      <c r="O73" s="128"/>
      <c r="P73" s="168" cm="1">
        <f t="array" aca="1" ref="P73" ca="1">IF(ISNUMBER(INDIRECT("'C-"&amp;$A73&amp;"'!"&amp;P$61)), INDIRECT("'C-"&amp;$A73&amp;"'!"&amp;P$61), "")</f>
        <v>0</v>
      </c>
      <c r="Q73" s="168" t="str" cm="1">
        <f t="array" aca="1" ref="Q73" ca="1">IF(INDIRECT("'C-"&amp;$A73&amp;"'!"&amp;Q$61) &gt; 0, INDIRECT("'C-"&amp;$A73&amp;"'!"&amp;Q$61), "")</f>
        <v/>
      </c>
      <c r="R73" s="168"/>
      <c r="S73" s="168" t="str" cm="1">
        <f t="array" aca="1" ref="S73" ca="1">IF(INDIRECT("'C-"&amp;$A73&amp;"'!"&amp;S$61) &gt; 0, INDIRECT("'C-"&amp;$A73&amp;"'!"&amp;S$61), "")</f>
        <v/>
      </c>
    </row>
    <row r="74" spans="1:19" s="157" customFormat="1" ht="15" customHeight="1">
      <c r="A74" s="154">
        <v>10</v>
      </c>
      <c r="B74" s="155"/>
      <c r="C74" s="80" t="str" cm="1">
        <f t="array" aca="1" ref="C74" ca="1">IF(INDIRECT("'C-"&amp;$A74&amp;"'!"&amp;C$61) &gt; 0, INDIRECT("'C-"&amp;$A74&amp;"'!"&amp;C$61), "")</f>
        <v/>
      </c>
      <c r="D74" s="80" t="str" cm="1">
        <f t="array" aca="1" ref="D74" ca="1">IF(INDIRECT("'C-"&amp;$A74&amp;"'!"&amp;D$61) &gt; 0, INDIRECT("'C-"&amp;$A74&amp;"'!"&amp;D$61), "")</f>
        <v/>
      </c>
      <c r="E74" s="182" t="str" cm="1">
        <f t="array" aca="1" ref="E74" ca="1">IF(INDIRECT("'C-"&amp;$A74&amp;"'!"&amp;E$61) &gt; 0, INDIRECT("'C-"&amp;$A74&amp;"'!"&amp;E$61), "")</f>
        <v/>
      </c>
      <c r="F74" s="397" t="str" cm="1">
        <f t="array" aca="1" ref="F74" ca="1">IF(ISNUMBER(INDIRECT("'C-"&amp;$A74&amp;"'!"&amp;F$61)), INDIRECT("'C-"&amp;$A74&amp;"'!"&amp;F$61), "")</f>
        <v/>
      </c>
      <c r="G74" s="397" t="str" cm="1">
        <f t="array" aca="1" ref="G74" ca="1">IF(ISNUMBER(INDIRECT("'C-"&amp;$A74&amp;"'!"&amp;G$61)), INDIRECT("'C-"&amp;$A74&amp;"'!"&amp;G$61), "")</f>
        <v/>
      </c>
      <c r="H74" s="395" t="str" cm="1">
        <f t="array" aca="1" ref="H74" ca="1">IF(ISNUMBER(INDIRECT("'C-"&amp;$A74&amp;"'!"&amp;H$61)), INDIRECT("'C-"&amp;$A74&amp;"'!"&amp;H$61), "")</f>
        <v/>
      </c>
      <c r="I74" s="155"/>
      <c r="J74" s="154"/>
      <c r="K74" s="154"/>
      <c r="L74" s="128"/>
      <c r="M74" s="128"/>
      <c r="N74" s="128"/>
      <c r="O74" s="128"/>
      <c r="P74" s="168" cm="1">
        <f t="array" aca="1" ref="P74" ca="1">IF(ISNUMBER(INDIRECT("'C-"&amp;$A74&amp;"'!"&amp;P$61)), INDIRECT("'C-"&amp;$A74&amp;"'!"&amp;P$61), "")</f>
        <v>0</v>
      </c>
      <c r="Q74" s="168" t="str" cm="1">
        <f t="array" aca="1" ref="Q74" ca="1">IF(INDIRECT("'C-"&amp;$A74&amp;"'!"&amp;Q$61) &gt; 0, INDIRECT("'C-"&amp;$A74&amp;"'!"&amp;Q$61), "")</f>
        <v/>
      </c>
      <c r="R74" s="168"/>
      <c r="S74" s="168" t="str" cm="1">
        <f t="array" aca="1" ref="S74" ca="1">IF(INDIRECT("'C-"&amp;$A74&amp;"'!"&amp;S$61) &gt; 0, INDIRECT("'C-"&amp;$A74&amp;"'!"&amp;S$61), "")</f>
        <v/>
      </c>
    </row>
    <row r="75" spans="1:19" s="157" customFormat="1" ht="15" customHeight="1">
      <c r="A75" s="154">
        <v>11</v>
      </c>
      <c r="B75" s="155"/>
      <c r="C75" s="80" t="str" cm="1">
        <f t="array" aca="1" ref="C75" ca="1">IF(INDIRECT("'C-"&amp;$A75&amp;"'!"&amp;C$61) &gt; 0, INDIRECT("'C-"&amp;$A75&amp;"'!"&amp;C$61), "")</f>
        <v/>
      </c>
      <c r="D75" s="80" t="str" cm="1">
        <f t="array" aca="1" ref="D75" ca="1">IF(INDIRECT("'C-"&amp;$A75&amp;"'!"&amp;D$61) &gt; 0, INDIRECT("'C-"&amp;$A75&amp;"'!"&amp;D$61), "")</f>
        <v/>
      </c>
      <c r="E75" s="182" t="str" cm="1">
        <f t="array" aca="1" ref="E75" ca="1">IF(INDIRECT("'C-"&amp;$A75&amp;"'!"&amp;E$61) &gt; 0, INDIRECT("'C-"&amp;$A75&amp;"'!"&amp;E$61), "")</f>
        <v/>
      </c>
      <c r="F75" s="397" t="str" cm="1">
        <f t="array" aca="1" ref="F75" ca="1">IF(ISNUMBER(INDIRECT("'C-"&amp;$A75&amp;"'!"&amp;F$61)), INDIRECT("'C-"&amp;$A75&amp;"'!"&amp;F$61), "")</f>
        <v/>
      </c>
      <c r="G75" s="397" t="str" cm="1">
        <f t="array" aca="1" ref="G75" ca="1">IF(ISNUMBER(INDIRECT("'C-"&amp;$A75&amp;"'!"&amp;G$61)), INDIRECT("'C-"&amp;$A75&amp;"'!"&amp;G$61), "")</f>
        <v/>
      </c>
      <c r="H75" s="395" t="str" cm="1">
        <f t="array" aca="1" ref="H75" ca="1">IF(ISNUMBER(INDIRECT("'C-"&amp;$A75&amp;"'!"&amp;H$61)), INDIRECT("'C-"&amp;$A75&amp;"'!"&amp;H$61), "")</f>
        <v/>
      </c>
      <c r="I75" s="155"/>
      <c r="J75" s="154"/>
      <c r="K75" s="154"/>
      <c r="L75" s="128"/>
      <c r="M75" s="128"/>
      <c r="N75" s="128"/>
      <c r="O75" s="128"/>
      <c r="P75" s="168" cm="1">
        <f t="array" aca="1" ref="P75" ca="1">IF(ISNUMBER(INDIRECT("'C-"&amp;$A75&amp;"'!"&amp;P$61)), INDIRECT("'C-"&amp;$A75&amp;"'!"&amp;P$61), "")</f>
        <v>0</v>
      </c>
      <c r="Q75" s="168" t="str" cm="1">
        <f t="array" aca="1" ref="Q75" ca="1">IF(INDIRECT("'C-"&amp;$A75&amp;"'!"&amp;Q$61) &gt; 0, INDIRECT("'C-"&amp;$A75&amp;"'!"&amp;Q$61), "")</f>
        <v/>
      </c>
      <c r="R75" s="168"/>
      <c r="S75" s="168" t="str" cm="1">
        <f t="array" aca="1" ref="S75" ca="1">IF(INDIRECT("'C-"&amp;$A75&amp;"'!"&amp;S$61) &gt; 0, INDIRECT("'C-"&amp;$A75&amp;"'!"&amp;S$61), "")</f>
        <v/>
      </c>
    </row>
    <row r="76" spans="1:19" s="157" customFormat="1" ht="15" customHeight="1">
      <c r="A76" s="154">
        <v>12</v>
      </c>
      <c r="B76" s="155"/>
      <c r="C76" s="80" t="str" cm="1">
        <f t="array" aca="1" ref="C76" ca="1">IF(INDIRECT("'C-"&amp;$A76&amp;"'!"&amp;C$61) &gt; 0, INDIRECT("'C-"&amp;$A76&amp;"'!"&amp;C$61), "")</f>
        <v/>
      </c>
      <c r="D76" s="80" t="str" cm="1">
        <f t="array" aca="1" ref="D76" ca="1">IF(INDIRECT("'C-"&amp;$A76&amp;"'!"&amp;D$61) &gt; 0, INDIRECT("'C-"&amp;$A76&amp;"'!"&amp;D$61), "")</f>
        <v/>
      </c>
      <c r="E76" s="182" t="str" cm="1">
        <f t="array" aca="1" ref="E76" ca="1">IF(INDIRECT("'C-"&amp;$A76&amp;"'!"&amp;E$61) &gt; 0, INDIRECT("'C-"&amp;$A76&amp;"'!"&amp;E$61), "")</f>
        <v/>
      </c>
      <c r="F76" s="397" t="str" cm="1">
        <f t="array" aca="1" ref="F76" ca="1">IF(ISNUMBER(INDIRECT("'C-"&amp;$A76&amp;"'!"&amp;F$61)), INDIRECT("'C-"&amp;$A76&amp;"'!"&amp;F$61), "")</f>
        <v/>
      </c>
      <c r="G76" s="397" t="str" cm="1">
        <f t="array" aca="1" ref="G76" ca="1">IF(ISNUMBER(INDIRECT("'C-"&amp;$A76&amp;"'!"&amp;G$61)), INDIRECT("'C-"&amp;$A76&amp;"'!"&amp;G$61), "")</f>
        <v/>
      </c>
      <c r="H76" s="395" t="str" cm="1">
        <f t="array" aca="1" ref="H76" ca="1">IF(ISNUMBER(INDIRECT("'C-"&amp;$A76&amp;"'!"&amp;H$61)), INDIRECT("'C-"&amp;$A76&amp;"'!"&amp;H$61), "")</f>
        <v/>
      </c>
      <c r="I76" s="155"/>
      <c r="J76" s="154"/>
      <c r="K76" s="154"/>
      <c r="L76" s="128"/>
      <c r="M76" s="128"/>
      <c r="N76" s="128"/>
      <c r="O76" s="128"/>
      <c r="P76" s="168" cm="1">
        <f t="array" aca="1" ref="P76" ca="1">IF(ISNUMBER(INDIRECT("'C-"&amp;$A76&amp;"'!"&amp;P$61)), INDIRECT("'C-"&amp;$A76&amp;"'!"&amp;P$61), "")</f>
        <v>0</v>
      </c>
      <c r="Q76" s="168" t="str" cm="1">
        <f t="array" aca="1" ref="Q76" ca="1">IF(INDIRECT("'C-"&amp;$A76&amp;"'!"&amp;Q$61) &gt; 0, INDIRECT("'C-"&amp;$A76&amp;"'!"&amp;Q$61), "")</f>
        <v/>
      </c>
      <c r="R76" s="168"/>
      <c r="S76" s="168" t="str" cm="1">
        <f t="array" aca="1" ref="S76" ca="1">IF(INDIRECT("'C-"&amp;$A76&amp;"'!"&amp;S$61) &gt; 0, INDIRECT("'C-"&amp;$A76&amp;"'!"&amp;S$61), "")</f>
        <v/>
      </c>
    </row>
    <row r="77" spans="1:19" s="157" customFormat="1" ht="15" customHeight="1">
      <c r="A77" s="154">
        <v>13</v>
      </c>
      <c r="B77" s="155"/>
      <c r="C77" s="80" t="str" cm="1">
        <f t="array" aca="1" ref="C77" ca="1">IF(INDIRECT("'C-"&amp;$A77&amp;"'!"&amp;C$61) &gt; 0, INDIRECT("'C-"&amp;$A77&amp;"'!"&amp;C$61), "")</f>
        <v/>
      </c>
      <c r="D77" s="80" t="str" cm="1">
        <f t="array" aca="1" ref="D77" ca="1">IF(INDIRECT("'C-"&amp;$A77&amp;"'!"&amp;D$61) &gt; 0, INDIRECT("'C-"&amp;$A77&amp;"'!"&amp;D$61), "")</f>
        <v/>
      </c>
      <c r="E77" s="182" t="str" cm="1">
        <f t="array" aca="1" ref="E77" ca="1">IF(INDIRECT("'C-"&amp;$A77&amp;"'!"&amp;E$61) &gt; 0, INDIRECT("'C-"&amp;$A77&amp;"'!"&amp;E$61), "")</f>
        <v/>
      </c>
      <c r="F77" s="397" t="str" cm="1">
        <f t="array" aca="1" ref="F77" ca="1">IF(ISNUMBER(INDIRECT("'C-"&amp;$A77&amp;"'!"&amp;F$61)), INDIRECT("'C-"&amp;$A77&amp;"'!"&amp;F$61), "")</f>
        <v/>
      </c>
      <c r="G77" s="397" t="str" cm="1">
        <f t="array" aca="1" ref="G77" ca="1">IF(ISNUMBER(INDIRECT("'C-"&amp;$A77&amp;"'!"&amp;G$61)), INDIRECT("'C-"&amp;$A77&amp;"'!"&amp;G$61), "")</f>
        <v/>
      </c>
      <c r="H77" s="395" t="str" cm="1">
        <f t="array" aca="1" ref="H77" ca="1">IF(ISNUMBER(INDIRECT("'C-"&amp;$A77&amp;"'!"&amp;H$61)), INDIRECT("'C-"&amp;$A77&amp;"'!"&amp;H$61), "")</f>
        <v/>
      </c>
      <c r="I77" s="155"/>
      <c r="J77" s="154"/>
      <c r="K77" s="154"/>
      <c r="L77" s="128"/>
      <c r="M77" s="128"/>
      <c r="N77" s="128"/>
      <c r="O77" s="128"/>
      <c r="P77" s="168" cm="1">
        <f t="array" aca="1" ref="P77" ca="1">IF(ISNUMBER(INDIRECT("'C-"&amp;$A77&amp;"'!"&amp;P$61)), INDIRECT("'C-"&amp;$A77&amp;"'!"&amp;P$61), "")</f>
        <v>0</v>
      </c>
      <c r="Q77" s="168" t="str" cm="1">
        <f t="array" aca="1" ref="Q77" ca="1">IF(INDIRECT("'C-"&amp;$A77&amp;"'!"&amp;Q$61) &gt; 0, INDIRECT("'C-"&amp;$A77&amp;"'!"&amp;Q$61), "")</f>
        <v/>
      </c>
      <c r="R77" s="168"/>
      <c r="S77" s="168" t="str" cm="1">
        <f t="array" aca="1" ref="S77" ca="1">IF(INDIRECT("'C-"&amp;$A77&amp;"'!"&amp;S$61) &gt; 0, INDIRECT("'C-"&amp;$A77&amp;"'!"&amp;S$61), "")</f>
        <v/>
      </c>
    </row>
    <row r="78" spans="1:19" s="157" customFormat="1" ht="15" customHeight="1">
      <c r="A78" s="154">
        <v>14</v>
      </c>
      <c r="B78" s="155"/>
      <c r="C78" s="80" t="str" cm="1">
        <f t="array" aca="1" ref="C78" ca="1">IF(INDIRECT("'C-"&amp;$A78&amp;"'!"&amp;C$61) &gt; 0, INDIRECT("'C-"&amp;$A78&amp;"'!"&amp;C$61), "")</f>
        <v/>
      </c>
      <c r="D78" s="80" t="str" cm="1">
        <f t="array" aca="1" ref="D78" ca="1">IF(INDIRECT("'C-"&amp;$A78&amp;"'!"&amp;D$61) &gt; 0, INDIRECT("'C-"&amp;$A78&amp;"'!"&amp;D$61), "")</f>
        <v/>
      </c>
      <c r="E78" s="182" t="str" cm="1">
        <f t="array" aca="1" ref="E78" ca="1">IF(INDIRECT("'C-"&amp;$A78&amp;"'!"&amp;E$61) &gt; 0, INDIRECT("'C-"&amp;$A78&amp;"'!"&amp;E$61), "")</f>
        <v/>
      </c>
      <c r="F78" s="397" t="str" cm="1">
        <f t="array" aca="1" ref="F78" ca="1">IF(ISNUMBER(INDIRECT("'C-"&amp;$A78&amp;"'!"&amp;F$61)), INDIRECT("'C-"&amp;$A78&amp;"'!"&amp;F$61), "")</f>
        <v/>
      </c>
      <c r="G78" s="397" t="str" cm="1">
        <f t="array" aca="1" ref="G78" ca="1">IF(ISNUMBER(INDIRECT("'C-"&amp;$A78&amp;"'!"&amp;G$61)), INDIRECT("'C-"&amp;$A78&amp;"'!"&amp;G$61), "")</f>
        <v/>
      </c>
      <c r="H78" s="395" t="str" cm="1">
        <f t="array" aca="1" ref="H78" ca="1">IF(ISNUMBER(INDIRECT("'C-"&amp;$A78&amp;"'!"&amp;H$61)), INDIRECT("'C-"&amp;$A78&amp;"'!"&amp;H$61), "")</f>
        <v/>
      </c>
      <c r="I78" s="155"/>
      <c r="J78" s="154"/>
      <c r="K78" s="154"/>
      <c r="L78" s="128"/>
      <c r="M78" s="128"/>
      <c r="N78" s="128"/>
      <c r="O78" s="128"/>
      <c r="P78" s="168" cm="1">
        <f t="array" aca="1" ref="P78" ca="1">IF(ISNUMBER(INDIRECT("'C-"&amp;$A78&amp;"'!"&amp;P$61)), INDIRECT("'C-"&amp;$A78&amp;"'!"&amp;P$61), "")</f>
        <v>0</v>
      </c>
      <c r="Q78" s="168" t="str" cm="1">
        <f t="array" aca="1" ref="Q78" ca="1">IF(INDIRECT("'C-"&amp;$A78&amp;"'!"&amp;Q$61) &gt; 0, INDIRECT("'C-"&amp;$A78&amp;"'!"&amp;Q$61), "")</f>
        <v/>
      </c>
      <c r="R78" s="168"/>
      <c r="S78" s="168" t="str" cm="1">
        <f t="array" aca="1" ref="S78" ca="1">IF(INDIRECT("'C-"&amp;$A78&amp;"'!"&amp;S$61) &gt; 0, INDIRECT("'C-"&amp;$A78&amp;"'!"&amp;S$61), "")</f>
        <v/>
      </c>
    </row>
    <row r="79" spans="1:19" s="157" customFormat="1" ht="15" customHeight="1">
      <c r="A79" s="154">
        <v>15</v>
      </c>
      <c r="B79" s="155"/>
      <c r="C79" s="80" t="str" cm="1">
        <f t="array" aca="1" ref="C79" ca="1">IF(INDIRECT("'C-"&amp;$A79&amp;"'!"&amp;C$61) &gt; 0, INDIRECT("'C-"&amp;$A79&amp;"'!"&amp;C$61), "")</f>
        <v/>
      </c>
      <c r="D79" s="80" t="str" cm="1">
        <f t="array" aca="1" ref="D79" ca="1">IF(INDIRECT("'C-"&amp;$A79&amp;"'!"&amp;D$61) &gt; 0, INDIRECT("'C-"&amp;$A79&amp;"'!"&amp;D$61), "")</f>
        <v/>
      </c>
      <c r="E79" s="182" t="str" cm="1">
        <f t="array" aca="1" ref="E79" ca="1">IF(INDIRECT("'C-"&amp;$A79&amp;"'!"&amp;E$61) &gt; 0, INDIRECT("'C-"&amp;$A79&amp;"'!"&amp;E$61), "")</f>
        <v/>
      </c>
      <c r="F79" s="397" t="str" cm="1">
        <f t="array" aca="1" ref="F79" ca="1">IF(ISNUMBER(INDIRECT("'C-"&amp;$A79&amp;"'!"&amp;F$61)), INDIRECT("'C-"&amp;$A79&amp;"'!"&amp;F$61), "")</f>
        <v/>
      </c>
      <c r="G79" s="397" t="str" cm="1">
        <f t="array" aca="1" ref="G79" ca="1">IF(ISNUMBER(INDIRECT("'C-"&amp;$A79&amp;"'!"&amp;G$61)), INDIRECT("'C-"&amp;$A79&amp;"'!"&amp;G$61), "")</f>
        <v/>
      </c>
      <c r="H79" s="395" t="str" cm="1">
        <f t="array" aca="1" ref="H79" ca="1">IF(ISNUMBER(INDIRECT("'C-"&amp;$A79&amp;"'!"&amp;H$61)), INDIRECT("'C-"&amp;$A79&amp;"'!"&amp;H$61), "")</f>
        <v/>
      </c>
      <c r="I79" s="155"/>
      <c r="J79" s="154"/>
      <c r="K79" s="154"/>
      <c r="L79" s="128"/>
      <c r="M79" s="128"/>
      <c r="N79" s="128"/>
      <c r="O79" s="128"/>
      <c r="P79" s="168" cm="1">
        <f t="array" aca="1" ref="P79" ca="1">IF(ISNUMBER(INDIRECT("'C-"&amp;$A79&amp;"'!"&amp;P$61)), INDIRECT("'C-"&amp;$A79&amp;"'!"&amp;P$61), "")</f>
        <v>0</v>
      </c>
      <c r="Q79" s="168" t="str" cm="1">
        <f t="array" aca="1" ref="Q79" ca="1">IF(INDIRECT("'C-"&amp;$A79&amp;"'!"&amp;Q$61) &gt; 0, INDIRECT("'C-"&amp;$A79&amp;"'!"&amp;Q$61), "")</f>
        <v/>
      </c>
      <c r="R79" s="168"/>
      <c r="S79" s="168" t="str" cm="1">
        <f t="array" aca="1" ref="S79" ca="1">IF(INDIRECT("'C-"&amp;$A79&amp;"'!"&amp;S$61) &gt; 0, INDIRECT("'C-"&amp;$A79&amp;"'!"&amp;S$61), "")</f>
        <v/>
      </c>
    </row>
    <row r="80" spans="1:19" ht="20.100000000000001" customHeight="1">
      <c r="C80" s="169" t="str" cm="1">
        <f t="array" ref="C80">INDEX(Textes!$B:$D, J80, $J$2)</f>
        <v>Gesamtergebnis</v>
      </c>
      <c r="D80" s="170"/>
      <c r="E80" s="184">
        <f ca="1">SUM($E$65:$E$79)</f>
        <v>0</v>
      </c>
      <c r="F80" s="398">
        <f ca="1">IFERROR(SUMPRODUCT($E$65:$E$79,F$65:F$79)/$E$80, 0)</f>
        <v>0</v>
      </c>
      <c r="G80" s="398">
        <f ca="1">IFERROR(SUMPRODUCT($E$65:$E$79,G$65:G$79)/$E$80, 0)</f>
        <v>0</v>
      </c>
      <c r="H80" s="396">
        <f ca="1">IFERROR(SUMPRODUCT($E$65:$E$79,H$65:H$79)/$E$80, 0)</f>
        <v>0</v>
      </c>
      <c r="J80" s="128">
        <v>34</v>
      </c>
      <c r="P80" s="168">
        <f ca="1">SUM(P65:P74)</f>
        <v>0</v>
      </c>
      <c r="Q80" s="168">
        <f ca="1">SUM(Q65:Q79)</f>
        <v>0</v>
      </c>
      <c r="R80" s="168" t="s">
        <v>156</v>
      </c>
      <c r="S80" s="168">
        <f t="shared" ref="S80" ca="1" si="2">SUM(S65:S79)</f>
        <v>0</v>
      </c>
    </row>
    <row r="81"/>
    <row r="82"/>
    <row r="83"/>
    <row r="84"/>
    <row r="85"/>
    <row r="86"/>
    <row r="87"/>
    <row r="88"/>
    <row r="89"/>
    <row r="90"/>
  </sheetData>
  <sheetProtection algorithmName="SHA-512" hashValue="ZLTD2LJiZ+T0XcRhlYJyTKz14aV8uYOdaOcTvc3NT+iBOSTWKGOwKReQd6RZmEA6/DhZ6Pjds47GgjeKZb3hYg==" saltValue="zoYvJR/PnAGF1O3+Ehao3w==" spinCount="100000" sheet="1" objects="1" scenarios="1"/>
  <mergeCells count="51">
    <mergeCell ref="E32:F32"/>
    <mergeCell ref="G32:H32"/>
    <mergeCell ref="C16:D16"/>
    <mergeCell ref="C18:D18"/>
    <mergeCell ref="C24:D24"/>
    <mergeCell ref="C20:D20"/>
    <mergeCell ref="E20:H20"/>
    <mergeCell ref="C21:D21"/>
    <mergeCell ref="E21:H21"/>
    <mergeCell ref="E18:H18"/>
    <mergeCell ref="C19:D19"/>
    <mergeCell ref="E19:H19"/>
    <mergeCell ref="C17:D17"/>
    <mergeCell ref="F17:H17"/>
    <mergeCell ref="E16:G16"/>
    <mergeCell ref="E13:H13"/>
    <mergeCell ref="G3:H3"/>
    <mergeCell ref="E8:H8"/>
    <mergeCell ref="C8:D8"/>
    <mergeCell ref="C9:D9"/>
    <mergeCell ref="E9:H9"/>
    <mergeCell ref="C10:D10"/>
    <mergeCell ref="E10:H10"/>
    <mergeCell ref="C11:D11"/>
    <mergeCell ref="C12:D12"/>
    <mergeCell ref="E12:H12"/>
    <mergeCell ref="E11:F11"/>
    <mergeCell ref="G11:H11"/>
    <mergeCell ref="C63:C64"/>
    <mergeCell ref="D63:D64"/>
    <mergeCell ref="C34:D34"/>
    <mergeCell ref="C35:D35"/>
    <mergeCell ref="C13:D13"/>
    <mergeCell ref="C28:D28"/>
    <mergeCell ref="C25:D25"/>
    <mergeCell ref="C26:D26"/>
    <mergeCell ref="C29:D29"/>
    <mergeCell ref="C27:D27"/>
    <mergeCell ref="C32:D32"/>
    <mergeCell ref="C38:D38"/>
    <mergeCell ref="C37:D37"/>
    <mergeCell ref="C36:H36"/>
    <mergeCell ref="C33:H33"/>
    <mergeCell ref="E35:H35"/>
    <mergeCell ref="G34:H34"/>
    <mergeCell ref="E34:F34"/>
    <mergeCell ref="C42:C43"/>
    <mergeCell ref="D42:D43"/>
    <mergeCell ref="E38:H38"/>
    <mergeCell ref="E37:F37"/>
    <mergeCell ref="G37:H37"/>
  </mergeCells>
  <phoneticPr fontId="15" type="noConversion"/>
  <conditionalFormatting sqref="C33 C34:H35">
    <cfRule type="expression" dxfId="142" priority="3">
      <formula>($H$5=2017)</formula>
    </cfRule>
  </conditionalFormatting>
  <conditionalFormatting sqref="C36">
    <cfRule type="expression" dxfId="141" priority="2">
      <formula>($H$5=2017)</formula>
    </cfRule>
  </conditionalFormatting>
  <conditionalFormatting sqref="C32:H32">
    <cfRule type="expression" dxfId="140" priority="8">
      <formula>($H$5=2017)</formula>
    </cfRule>
  </conditionalFormatting>
  <conditionalFormatting sqref="C37:H38">
    <cfRule type="expression" dxfId="139" priority="1">
      <formula>($H$5=2017)</formula>
    </cfRule>
  </conditionalFormatting>
  <conditionalFormatting sqref="E8:H12 E16:H21">
    <cfRule type="expression" dxfId="138" priority="30">
      <formula>NOT(ISBLANK(E8))</formula>
    </cfRule>
  </conditionalFormatting>
  <conditionalFormatting sqref="F29:H29">
    <cfRule type="expression" dxfId="137" priority="6">
      <formula>NOT(P29)</formula>
    </cfRule>
    <cfRule type="expression" dxfId="136" priority="7">
      <formula>P29</formula>
    </cfRule>
  </conditionalFormatting>
  <dataValidations count="3">
    <dataValidation type="list" allowBlank="1" showInputMessage="1" showErrorMessage="1" sqref="H5" xr:uid="{60770827-A34E-40DB-A485-54431A4E486D}">
      <formula1>"2017,2023"</formula1>
    </dataValidation>
    <dataValidation type="date" operator="lessThanOrEqual" allowBlank="1" showInputMessage="1" showErrorMessage="1" sqref="E21:H21" xr:uid="{1A7BE4F4-A463-4D90-AB20-CDDF5390E636}">
      <formula1>TODAY()</formula1>
    </dataValidation>
    <dataValidation type="textLength" allowBlank="1" showInputMessage="1" showErrorMessage="1" sqref="E8:H8" xr:uid="{BBA0F66A-B89C-425A-944E-47B7EC25F2A1}">
      <formula1>0</formula1>
      <formula2>50</formula2>
    </dataValidation>
  </dataValidations>
  <printOptions horizontalCentered="1" verticalCentered="1"/>
  <pageMargins left="0.25" right="0.25" top="0.75" bottom="0.75" header="0.3" footer="0.3"/>
  <pageSetup paperSize="9" scale="92" fitToHeight="0" orientation="portrait" r:id="rId1"/>
  <ignoredErrors>
    <ignoredError sqref="E27 E44:E58 Q44:R44 Q45:Q58" formula="1"/>
  </ignoredErrors>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57D90FD-F92C-450D-9F84-B81249AAD7F0}">
          <x14:formula1>
            <xm:f>Dropdowns!$A$154:$A$156</xm:f>
          </x14:formula1>
          <xm:sqref>E10:H10</xm:sqref>
        </x14:dataValidation>
        <x14:dataValidation type="list" allowBlank="1" showErrorMessage="1" xr:uid="{4E9C6DF3-B369-4E08-860E-5C2851379D77}">
          <x14:formula1>
            <xm:f>Dropdowns!$A$160:$A$172</xm:f>
          </x14:formula1>
          <xm:sqref>E9:H9</xm:sqref>
        </x14:dataValidation>
        <x14:dataValidation type="list" allowBlank="1" showInputMessage="1" showErrorMessage="1" xr:uid="{C82F5807-682F-45FA-9F05-5CBD53F1F75E}">
          <x14:formula1>
            <xm:f>Dropdowns!$A$201:$A$205</xm:f>
          </x14:formula1>
          <xm:sqref>E12:H12</xm:sqref>
        </x14:dataValidation>
        <x14:dataValidation type="list" allowBlank="1" showInputMessage="1" showErrorMessage="1" xr:uid="{377DA8C4-DDA6-4198-BB2B-3987E22896A3}">
          <x14:formula1>
            <xm:f>Lieux!$A$2:$A$4111</xm:f>
          </x14:formula1>
          <xm:sqref>E17</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4B6646-A1FA-4F28-8FF2-F381A81764FD}">
  <sheetPr>
    <tabColor theme="0" tint="-0.34998626667073579"/>
  </sheetPr>
  <dimension ref="A1:D4128"/>
  <sheetViews>
    <sheetView workbookViewId="0">
      <selection activeCell="AA43" sqref="AA43"/>
    </sheetView>
  </sheetViews>
  <sheetFormatPr baseColWidth="10" defaultColWidth="8.88671875" defaultRowHeight="12.75"/>
  <cols>
    <col min="1" max="1" width="10.33203125" style="68" customWidth="1"/>
    <col min="2" max="3" width="20" style="68" customWidth="1"/>
    <col min="4" max="4" width="10.33203125" style="68" customWidth="1"/>
    <col min="5" max="16384" width="8.88671875" style="68"/>
  </cols>
  <sheetData>
    <row r="1" spans="1:4">
      <c r="A1" s="189" t="s">
        <v>651</v>
      </c>
      <c r="B1" s="189" t="s">
        <v>652</v>
      </c>
      <c r="C1" s="189" t="s">
        <v>653</v>
      </c>
      <c r="D1" s="189" t="s">
        <v>654</v>
      </c>
    </row>
    <row r="2" spans="1:4">
      <c r="A2" s="190">
        <v>8914</v>
      </c>
      <c r="B2" s="190" t="s">
        <v>655</v>
      </c>
      <c r="C2" s="190" t="s">
        <v>655</v>
      </c>
      <c r="D2" s="190" t="s">
        <v>656</v>
      </c>
    </row>
    <row r="3" spans="1:4">
      <c r="A3" s="190">
        <v>8914</v>
      </c>
      <c r="B3" s="190" t="s">
        <v>657</v>
      </c>
      <c r="C3" s="190" t="s">
        <v>655</v>
      </c>
      <c r="D3" s="190" t="s">
        <v>656</v>
      </c>
    </row>
    <row r="4" spans="1:4">
      <c r="A4" s="190">
        <v>8909</v>
      </c>
      <c r="B4" s="190" t="s">
        <v>658</v>
      </c>
      <c r="C4" s="190" t="s">
        <v>659</v>
      </c>
      <c r="D4" s="190" t="s">
        <v>656</v>
      </c>
    </row>
    <row r="5" spans="1:4">
      <c r="A5" s="190">
        <v>8910</v>
      </c>
      <c r="B5" s="190" t="s">
        <v>659</v>
      </c>
      <c r="C5" s="190" t="s">
        <v>659</v>
      </c>
      <c r="D5" s="190" t="s">
        <v>656</v>
      </c>
    </row>
    <row r="6" spans="1:4">
      <c r="A6" s="190">
        <v>8906</v>
      </c>
      <c r="B6" s="190" t="s">
        <v>660</v>
      </c>
      <c r="C6" s="190" t="s">
        <v>660</v>
      </c>
      <c r="D6" s="190" t="s">
        <v>656</v>
      </c>
    </row>
    <row r="7" spans="1:4">
      <c r="A7" s="190">
        <v>8915</v>
      </c>
      <c r="B7" s="190" t="s">
        <v>661</v>
      </c>
      <c r="C7" s="190" t="s">
        <v>661</v>
      </c>
      <c r="D7" s="190" t="s">
        <v>656</v>
      </c>
    </row>
    <row r="8" spans="1:4">
      <c r="A8" s="190">
        <v>8925</v>
      </c>
      <c r="B8" s="190" t="s">
        <v>662</v>
      </c>
      <c r="C8" s="190" t="s">
        <v>661</v>
      </c>
      <c r="D8" s="190" t="s">
        <v>656</v>
      </c>
    </row>
    <row r="9" spans="1:4">
      <c r="A9" s="190">
        <v>8908</v>
      </c>
      <c r="B9" s="190" t="s">
        <v>663</v>
      </c>
      <c r="C9" s="190" t="s">
        <v>663</v>
      </c>
      <c r="D9" s="190" t="s">
        <v>656</v>
      </c>
    </row>
    <row r="10" spans="1:4">
      <c r="A10" s="190">
        <v>8926</v>
      </c>
      <c r="B10" s="190" t="s">
        <v>664</v>
      </c>
      <c r="C10" s="190" t="s">
        <v>664</v>
      </c>
      <c r="D10" s="190" t="s">
        <v>656</v>
      </c>
    </row>
    <row r="11" spans="1:4">
      <c r="A11" s="190">
        <v>8926</v>
      </c>
      <c r="B11" s="190" t="s">
        <v>665</v>
      </c>
      <c r="C11" s="190" t="s">
        <v>664</v>
      </c>
      <c r="D11" s="190" t="s">
        <v>656</v>
      </c>
    </row>
    <row r="12" spans="1:4">
      <c r="A12" s="190">
        <v>8926</v>
      </c>
      <c r="B12" s="190" t="s">
        <v>666</v>
      </c>
      <c r="C12" s="190" t="s">
        <v>664</v>
      </c>
      <c r="D12" s="190" t="s">
        <v>656</v>
      </c>
    </row>
    <row r="13" spans="1:4">
      <c r="A13" s="190">
        <v>8934</v>
      </c>
      <c r="B13" s="190" t="s">
        <v>667</v>
      </c>
      <c r="C13" s="190" t="s">
        <v>667</v>
      </c>
      <c r="D13" s="190" t="s">
        <v>656</v>
      </c>
    </row>
    <row r="14" spans="1:4">
      <c r="A14" s="190">
        <v>8933</v>
      </c>
      <c r="B14" s="190" t="s">
        <v>668</v>
      </c>
      <c r="C14" s="190" t="s">
        <v>668</v>
      </c>
      <c r="D14" s="190" t="s">
        <v>656</v>
      </c>
    </row>
    <row r="15" spans="1:4">
      <c r="A15" s="190">
        <v>8932</v>
      </c>
      <c r="B15" s="190" t="s">
        <v>669</v>
      </c>
      <c r="C15" s="190" t="s">
        <v>669</v>
      </c>
      <c r="D15" s="190" t="s">
        <v>656</v>
      </c>
    </row>
    <row r="16" spans="1:4">
      <c r="A16" s="190">
        <v>8912</v>
      </c>
      <c r="B16" s="190" t="s">
        <v>670</v>
      </c>
      <c r="C16" s="190" t="s">
        <v>670</v>
      </c>
      <c r="D16" s="190" t="s">
        <v>656</v>
      </c>
    </row>
    <row r="17" spans="1:4">
      <c r="A17" s="190">
        <v>8913</v>
      </c>
      <c r="B17" s="190" t="s">
        <v>671</v>
      </c>
      <c r="C17" s="190" t="s">
        <v>671</v>
      </c>
      <c r="D17" s="190" t="s">
        <v>656</v>
      </c>
    </row>
    <row r="18" spans="1:4">
      <c r="A18" s="190">
        <v>8911</v>
      </c>
      <c r="B18" s="190" t="s">
        <v>672</v>
      </c>
      <c r="C18" s="190" t="s">
        <v>672</v>
      </c>
      <c r="D18" s="190" t="s">
        <v>656</v>
      </c>
    </row>
    <row r="19" spans="1:4">
      <c r="A19" s="190">
        <v>8143</v>
      </c>
      <c r="B19" s="190" t="s">
        <v>673</v>
      </c>
      <c r="C19" s="190" t="s">
        <v>673</v>
      </c>
      <c r="D19" s="190" t="s">
        <v>656</v>
      </c>
    </row>
    <row r="20" spans="1:4">
      <c r="A20" s="190">
        <v>8143</v>
      </c>
      <c r="B20" s="190" t="s">
        <v>674</v>
      </c>
      <c r="C20" s="190" t="s">
        <v>673</v>
      </c>
      <c r="D20" s="190" t="s">
        <v>656</v>
      </c>
    </row>
    <row r="21" spans="1:4">
      <c r="A21" s="190">
        <v>8907</v>
      </c>
      <c r="B21" s="190" t="s">
        <v>675</v>
      </c>
      <c r="C21" s="190" t="s">
        <v>676</v>
      </c>
      <c r="D21" s="190" t="s">
        <v>656</v>
      </c>
    </row>
    <row r="22" spans="1:4">
      <c r="A22" s="190">
        <v>8452</v>
      </c>
      <c r="B22" s="190" t="s">
        <v>677</v>
      </c>
      <c r="C22" s="190" t="s">
        <v>678</v>
      </c>
      <c r="D22" s="190" t="s">
        <v>656</v>
      </c>
    </row>
    <row r="23" spans="1:4">
      <c r="A23" s="190">
        <v>8463</v>
      </c>
      <c r="B23" s="190" t="s">
        <v>679</v>
      </c>
      <c r="C23" s="190" t="s">
        <v>680</v>
      </c>
      <c r="D23" s="190" t="s">
        <v>656</v>
      </c>
    </row>
    <row r="24" spans="1:4">
      <c r="A24" s="190">
        <v>8415</v>
      </c>
      <c r="B24" s="190" t="s">
        <v>681</v>
      </c>
      <c r="C24" s="190" t="s">
        <v>681</v>
      </c>
      <c r="D24" s="190" t="s">
        <v>656</v>
      </c>
    </row>
    <row r="25" spans="1:4">
      <c r="A25" s="190">
        <v>8415</v>
      </c>
      <c r="B25" s="190" t="s">
        <v>682</v>
      </c>
      <c r="C25" s="190" t="s">
        <v>681</v>
      </c>
      <c r="D25" s="190" t="s">
        <v>656</v>
      </c>
    </row>
    <row r="26" spans="1:4">
      <c r="A26" s="190">
        <v>8414</v>
      </c>
      <c r="B26" s="190" t="s">
        <v>683</v>
      </c>
      <c r="C26" s="190" t="s">
        <v>683</v>
      </c>
      <c r="D26" s="190" t="s">
        <v>656</v>
      </c>
    </row>
    <row r="27" spans="1:4">
      <c r="A27" s="190">
        <v>8447</v>
      </c>
      <c r="B27" s="190" t="s">
        <v>684</v>
      </c>
      <c r="C27" s="190" t="s">
        <v>684</v>
      </c>
      <c r="D27" s="190" t="s">
        <v>656</v>
      </c>
    </row>
    <row r="28" spans="1:4">
      <c r="A28" s="190">
        <v>8458</v>
      </c>
      <c r="B28" s="190" t="s">
        <v>685</v>
      </c>
      <c r="C28" s="190" t="s">
        <v>685</v>
      </c>
      <c r="D28" s="190" t="s">
        <v>656</v>
      </c>
    </row>
    <row r="29" spans="1:4">
      <c r="A29" s="190">
        <v>8245</v>
      </c>
      <c r="B29" s="190" t="s">
        <v>686</v>
      </c>
      <c r="C29" s="190" t="s">
        <v>686</v>
      </c>
      <c r="D29" s="190" t="s">
        <v>656</v>
      </c>
    </row>
    <row r="30" spans="1:4">
      <c r="A30" s="190">
        <v>8246</v>
      </c>
      <c r="B30" s="190" t="s">
        <v>687</v>
      </c>
      <c r="C30" s="190" t="s">
        <v>686</v>
      </c>
      <c r="D30" s="190" t="s">
        <v>656</v>
      </c>
    </row>
    <row r="31" spans="1:4">
      <c r="A31" s="190">
        <v>8416</v>
      </c>
      <c r="B31" s="190" t="s">
        <v>688</v>
      </c>
      <c r="C31" s="190" t="s">
        <v>688</v>
      </c>
      <c r="D31" s="190" t="s">
        <v>656</v>
      </c>
    </row>
    <row r="32" spans="1:4">
      <c r="A32" s="190">
        <v>8247</v>
      </c>
      <c r="B32" s="190" t="s">
        <v>689</v>
      </c>
      <c r="C32" s="190" t="s">
        <v>689</v>
      </c>
      <c r="D32" s="190" t="s">
        <v>656</v>
      </c>
    </row>
    <row r="33" spans="1:4">
      <c r="A33" s="190">
        <v>8450</v>
      </c>
      <c r="B33" s="190" t="s">
        <v>690</v>
      </c>
      <c r="C33" s="190" t="s">
        <v>690</v>
      </c>
      <c r="D33" s="190" t="s">
        <v>656</v>
      </c>
    </row>
    <row r="34" spans="1:4">
      <c r="A34" s="190">
        <v>8444</v>
      </c>
      <c r="B34" s="190" t="s">
        <v>691</v>
      </c>
      <c r="C34" s="190" t="s">
        <v>691</v>
      </c>
      <c r="D34" s="190" t="s">
        <v>656</v>
      </c>
    </row>
    <row r="35" spans="1:4">
      <c r="A35" s="190">
        <v>8457</v>
      </c>
      <c r="B35" s="190" t="s">
        <v>692</v>
      </c>
      <c r="C35" s="190" t="s">
        <v>692</v>
      </c>
      <c r="D35" s="190" t="s">
        <v>656</v>
      </c>
    </row>
    <row r="36" spans="1:4">
      <c r="A36" s="190">
        <v>8451</v>
      </c>
      <c r="B36" s="190" t="s">
        <v>693</v>
      </c>
      <c r="C36" s="190" t="s">
        <v>693</v>
      </c>
      <c r="D36" s="190" t="s">
        <v>656</v>
      </c>
    </row>
    <row r="37" spans="1:4">
      <c r="A37" s="190">
        <v>8453</v>
      </c>
      <c r="B37" s="190" t="s">
        <v>694</v>
      </c>
      <c r="C37" s="190" t="s">
        <v>693</v>
      </c>
      <c r="D37" s="190" t="s">
        <v>656</v>
      </c>
    </row>
    <row r="38" spans="1:4">
      <c r="A38" s="190">
        <v>8461</v>
      </c>
      <c r="B38" s="190" t="s">
        <v>695</v>
      </c>
      <c r="C38" s="190" t="s">
        <v>693</v>
      </c>
      <c r="D38" s="190" t="s">
        <v>656</v>
      </c>
    </row>
    <row r="39" spans="1:4">
      <c r="A39" s="190">
        <v>8212</v>
      </c>
      <c r="B39" s="190" t="s">
        <v>696</v>
      </c>
      <c r="C39" s="190" t="s">
        <v>697</v>
      </c>
      <c r="D39" s="190" t="s">
        <v>656</v>
      </c>
    </row>
    <row r="40" spans="1:4">
      <c r="A40" s="190">
        <v>8248</v>
      </c>
      <c r="B40" s="190" t="s">
        <v>698</v>
      </c>
      <c r="C40" s="190" t="s">
        <v>697</v>
      </c>
      <c r="D40" s="190" t="s">
        <v>656</v>
      </c>
    </row>
    <row r="41" spans="1:4">
      <c r="A41" s="190">
        <v>8460</v>
      </c>
      <c r="B41" s="190" t="s">
        <v>699</v>
      </c>
      <c r="C41" s="190" t="s">
        <v>699</v>
      </c>
      <c r="D41" s="190" t="s">
        <v>656</v>
      </c>
    </row>
    <row r="42" spans="1:4">
      <c r="A42" s="190">
        <v>8464</v>
      </c>
      <c r="B42" s="190" t="s">
        <v>700</v>
      </c>
      <c r="C42" s="190" t="s">
        <v>699</v>
      </c>
      <c r="D42" s="190" t="s">
        <v>656</v>
      </c>
    </row>
    <row r="43" spans="1:4">
      <c r="A43" s="190">
        <v>8475</v>
      </c>
      <c r="B43" s="190" t="s">
        <v>701</v>
      </c>
      <c r="C43" s="190" t="s">
        <v>701</v>
      </c>
      <c r="D43" s="190" t="s">
        <v>656</v>
      </c>
    </row>
    <row r="44" spans="1:4">
      <c r="A44" s="190">
        <v>8462</v>
      </c>
      <c r="B44" s="190" t="s">
        <v>702</v>
      </c>
      <c r="C44" s="190" t="s">
        <v>702</v>
      </c>
      <c r="D44" s="190" t="s">
        <v>656</v>
      </c>
    </row>
    <row r="45" spans="1:4">
      <c r="A45" s="190">
        <v>8478</v>
      </c>
      <c r="B45" s="190" t="s">
        <v>703</v>
      </c>
      <c r="C45" s="190" t="s">
        <v>703</v>
      </c>
      <c r="D45" s="190" t="s">
        <v>656</v>
      </c>
    </row>
    <row r="46" spans="1:4">
      <c r="A46" s="190">
        <v>8465</v>
      </c>
      <c r="B46" s="190" t="s">
        <v>704</v>
      </c>
      <c r="C46" s="190" t="s">
        <v>705</v>
      </c>
      <c r="D46" s="190" t="s">
        <v>656</v>
      </c>
    </row>
    <row r="47" spans="1:4">
      <c r="A47" s="190">
        <v>8465</v>
      </c>
      <c r="B47" s="190" t="s">
        <v>706</v>
      </c>
      <c r="C47" s="190" t="s">
        <v>705</v>
      </c>
      <c r="D47" s="190" t="s">
        <v>656</v>
      </c>
    </row>
    <row r="48" spans="1:4">
      <c r="A48" s="190">
        <v>8466</v>
      </c>
      <c r="B48" s="190" t="s">
        <v>705</v>
      </c>
      <c r="C48" s="190" t="s">
        <v>705</v>
      </c>
      <c r="D48" s="190" t="s">
        <v>656</v>
      </c>
    </row>
    <row r="49" spans="1:4">
      <c r="A49" s="190">
        <v>8467</v>
      </c>
      <c r="B49" s="190" t="s">
        <v>707</v>
      </c>
      <c r="C49" s="190" t="s">
        <v>707</v>
      </c>
      <c r="D49" s="190" t="s">
        <v>656</v>
      </c>
    </row>
    <row r="50" spans="1:4">
      <c r="A50" s="190">
        <v>8459</v>
      </c>
      <c r="B50" s="190" t="s">
        <v>708</v>
      </c>
      <c r="C50" s="190" t="s">
        <v>708</v>
      </c>
      <c r="D50" s="190" t="s">
        <v>656</v>
      </c>
    </row>
    <row r="51" spans="1:4">
      <c r="A51" s="190">
        <v>8184</v>
      </c>
      <c r="B51" s="190" t="s">
        <v>709</v>
      </c>
      <c r="C51" s="190" t="s">
        <v>709</v>
      </c>
      <c r="D51" s="190" t="s">
        <v>656</v>
      </c>
    </row>
    <row r="52" spans="1:4">
      <c r="A52" s="190">
        <v>8303</v>
      </c>
      <c r="B52" s="190" t="s">
        <v>710</v>
      </c>
      <c r="C52" s="190" t="s">
        <v>710</v>
      </c>
      <c r="D52" s="190" t="s">
        <v>656</v>
      </c>
    </row>
    <row r="53" spans="1:4">
      <c r="A53" s="190">
        <v>8180</v>
      </c>
      <c r="B53" s="190" t="s">
        <v>711</v>
      </c>
      <c r="C53" s="190" t="s">
        <v>711</v>
      </c>
      <c r="D53" s="190" t="s">
        <v>656</v>
      </c>
    </row>
    <row r="54" spans="1:4">
      <c r="A54" s="190">
        <v>8305</v>
      </c>
      <c r="B54" s="190" t="s">
        <v>712</v>
      </c>
      <c r="C54" s="190" t="s">
        <v>712</v>
      </c>
      <c r="D54" s="190" t="s">
        <v>656</v>
      </c>
    </row>
    <row r="55" spans="1:4">
      <c r="A55" s="190">
        <v>8193</v>
      </c>
      <c r="B55" s="190" t="s">
        <v>713</v>
      </c>
      <c r="C55" s="190" t="s">
        <v>713</v>
      </c>
      <c r="D55" s="190" t="s">
        <v>656</v>
      </c>
    </row>
    <row r="56" spans="1:4">
      <c r="A56" s="190">
        <v>8424</v>
      </c>
      <c r="B56" s="190" t="s">
        <v>714</v>
      </c>
      <c r="C56" s="190" t="s">
        <v>714</v>
      </c>
      <c r="D56" s="190" t="s">
        <v>656</v>
      </c>
    </row>
    <row r="57" spans="1:4">
      <c r="A57" s="190">
        <v>8427</v>
      </c>
      <c r="B57" s="190" t="s">
        <v>715</v>
      </c>
      <c r="C57" s="190" t="s">
        <v>716</v>
      </c>
      <c r="D57" s="190" t="s">
        <v>656</v>
      </c>
    </row>
    <row r="58" spans="1:4">
      <c r="A58" s="190">
        <v>8428</v>
      </c>
      <c r="B58" s="190" t="s">
        <v>717</v>
      </c>
      <c r="C58" s="190" t="s">
        <v>716</v>
      </c>
      <c r="D58" s="190" t="s">
        <v>656</v>
      </c>
    </row>
    <row r="59" spans="1:4">
      <c r="A59" s="190">
        <v>8192</v>
      </c>
      <c r="B59" s="190" t="s">
        <v>718</v>
      </c>
      <c r="C59" s="190" t="s">
        <v>718</v>
      </c>
      <c r="D59" s="190" t="s">
        <v>656</v>
      </c>
    </row>
    <row r="60" spans="1:4">
      <c r="A60" s="190">
        <v>8192</v>
      </c>
      <c r="B60" s="190" t="s">
        <v>719</v>
      </c>
      <c r="C60" s="190" t="s">
        <v>718</v>
      </c>
      <c r="D60" s="190" t="s">
        <v>656</v>
      </c>
    </row>
    <row r="61" spans="1:4">
      <c r="A61" s="190">
        <v>8182</v>
      </c>
      <c r="B61" s="190" t="s">
        <v>720</v>
      </c>
      <c r="C61" s="190" t="s">
        <v>720</v>
      </c>
      <c r="D61" s="190" t="s">
        <v>656</v>
      </c>
    </row>
    <row r="62" spans="1:4">
      <c r="A62" s="190">
        <v>8181</v>
      </c>
      <c r="B62" s="190" t="s">
        <v>721</v>
      </c>
      <c r="C62" s="190" t="s">
        <v>721</v>
      </c>
      <c r="D62" s="190" t="s">
        <v>656</v>
      </c>
    </row>
    <row r="63" spans="1:4">
      <c r="A63" s="190">
        <v>8194</v>
      </c>
      <c r="B63" s="190" t="s">
        <v>722</v>
      </c>
      <c r="C63" s="190" t="s">
        <v>722</v>
      </c>
      <c r="D63" s="190" t="s">
        <v>656</v>
      </c>
    </row>
    <row r="64" spans="1:4">
      <c r="A64" s="190">
        <v>8302</v>
      </c>
      <c r="B64" s="190" t="s">
        <v>723</v>
      </c>
      <c r="C64" s="190" t="s">
        <v>723</v>
      </c>
      <c r="D64" s="190" t="s">
        <v>656</v>
      </c>
    </row>
    <row r="65" spans="1:4">
      <c r="A65" s="190">
        <v>8426</v>
      </c>
      <c r="B65" s="190" t="s">
        <v>724</v>
      </c>
      <c r="C65" s="190" t="s">
        <v>724</v>
      </c>
      <c r="D65" s="190" t="s">
        <v>656</v>
      </c>
    </row>
    <row r="66" spans="1:4">
      <c r="A66" s="190">
        <v>8309</v>
      </c>
      <c r="B66" s="190" t="s">
        <v>725</v>
      </c>
      <c r="C66" s="190" t="s">
        <v>725</v>
      </c>
      <c r="D66" s="190" t="s">
        <v>656</v>
      </c>
    </row>
    <row r="67" spans="1:4">
      <c r="A67" s="190">
        <v>8425</v>
      </c>
      <c r="B67" s="190" t="s">
        <v>726</v>
      </c>
      <c r="C67" s="190" t="s">
        <v>726</v>
      </c>
      <c r="D67" s="190" t="s">
        <v>656</v>
      </c>
    </row>
    <row r="68" spans="1:4">
      <c r="A68" s="190">
        <v>8152</v>
      </c>
      <c r="B68" s="190" t="s">
        <v>727</v>
      </c>
      <c r="C68" s="190" t="s">
        <v>728</v>
      </c>
      <c r="D68" s="190" t="s">
        <v>656</v>
      </c>
    </row>
    <row r="69" spans="1:4">
      <c r="A69" s="190">
        <v>8152</v>
      </c>
      <c r="B69" s="190" t="s">
        <v>728</v>
      </c>
      <c r="C69" s="190" t="s">
        <v>728</v>
      </c>
      <c r="D69" s="190" t="s">
        <v>656</v>
      </c>
    </row>
    <row r="70" spans="1:4">
      <c r="A70" s="190">
        <v>8152</v>
      </c>
      <c r="B70" s="190" t="s">
        <v>729</v>
      </c>
      <c r="C70" s="190" t="s">
        <v>728</v>
      </c>
      <c r="D70" s="190" t="s">
        <v>656</v>
      </c>
    </row>
    <row r="71" spans="1:4">
      <c r="A71" s="190">
        <v>8197</v>
      </c>
      <c r="B71" s="190" t="s">
        <v>730</v>
      </c>
      <c r="C71" s="190" t="s">
        <v>730</v>
      </c>
      <c r="D71" s="190" t="s">
        <v>656</v>
      </c>
    </row>
    <row r="72" spans="1:4">
      <c r="A72" s="190">
        <v>8427</v>
      </c>
      <c r="B72" s="190" t="s">
        <v>731</v>
      </c>
      <c r="C72" s="190" t="s">
        <v>731</v>
      </c>
      <c r="D72" s="190" t="s">
        <v>656</v>
      </c>
    </row>
    <row r="73" spans="1:4">
      <c r="A73" s="190">
        <v>8304</v>
      </c>
      <c r="B73" s="190" t="s">
        <v>732</v>
      </c>
      <c r="C73" s="190" t="s">
        <v>732</v>
      </c>
      <c r="D73" s="190" t="s">
        <v>656</v>
      </c>
    </row>
    <row r="74" spans="1:4">
      <c r="A74" s="190">
        <v>8195</v>
      </c>
      <c r="B74" s="190" t="s">
        <v>733</v>
      </c>
      <c r="C74" s="190" t="s">
        <v>733</v>
      </c>
      <c r="D74" s="190" t="s">
        <v>656</v>
      </c>
    </row>
    <row r="75" spans="1:4">
      <c r="A75" s="190">
        <v>8196</v>
      </c>
      <c r="B75" s="190" t="s">
        <v>734</v>
      </c>
      <c r="C75" s="190" t="s">
        <v>735</v>
      </c>
      <c r="D75" s="190" t="s">
        <v>656</v>
      </c>
    </row>
    <row r="76" spans="1:4">
      <c r="A76" s="190">
        <v>8185</v>
      </c>
      <c r="B76" s="190" t="s">
        <v>736</v>
      </c>
      <c r="C76" s="190" t="s">
        <v>736</v>
      </c>
      <c r="D76" s="190" t="s">
        <v>656</v>
      </c>
    </row>
    <row r="77" spans="1:4">
      <c r="A77" s="190">
        <v>8164</v>
      </c>
      <c r="B77" s="190" t="s">
        <v>737</v>
      </c>
      <c r="C77" s="190" t="s">
        <v>737</v>
      </c>
      <c r="D77" s="190" t="s">
        <v>656</v>
      </c>
    </row>
    <row r="78" spans="1:4">
      <c r="A78" s="190">
        <v>8113</v>
      </c>
      <c r="B78" s="190" t="s">
        <v>738</v>
      </c>
      <c r="C78" s="190" t="s">
        <v>738</v>
      </c>
      <c r="D78" s="190" t="s">
        <v>656</v>
      </c>
    </row>
    <row r="79" spans="1:4">
      <c r="A79" s="190">
        <v>8107</v>
      </c>
      <c r="B79" s="190" t="s">
        <v>739</v>
      </c>
      <c r="C79" s="190" t="s">
        <v>740</v>
      </c>
      <c r="D79" s="190" t="s">
        <v>656</v>
      </c>
    </row>
    <row r="80" spans="1:4">
      <c r="A80" s="190">
        <v>8108</v>
      </c>
      <c r="B80" s="190" t="s">
        <v>741</v>
      </c>
      <c r="C80" s="190" t="s">
        <v>741</v>
      </c>
      <c r="D80" s="190" t="s">
        <v>656</v>
      </c>
    </row>
    <row r="81" spans="1:4">
      <c r="A81" s="190">
        <v>8114</v>
      </c>
      <c r="B81" s="190" t="s">
        <v>742</v>
      </c>
      <c r="C81" s="190" t="s">
        <v>743</v>
      </c>
      <c r="D81" s="190" t="s">
        <v>656</v>
      </c>
    </row>
    <row r="82" spans="1:4">
      <c r="A82" s="190">
        <v>8157</v>
      </c>
      <c r="B82" s="190" t="s">
        <v>744</v>
      </c>
      <c r="C82" s="190" t="s">
        <v>744</v>
      </c>
      <c r="D82" s="190" t="s">
        <v>656</v>
      </c>
    </row>
    <row r="83" spans="1:4">
      <c r="A83" s="190">
        <v>8115</v>
      </c>
      <c r="B83" s="190" t="s">
        <v>745</v>
      </c>
      <c r="C83" s="190" t="s">
        <v>745</v>
      </c>
      <c r="D83" s="190" t="s">
        <v>656</v>
      </c>
    </row>
    <row r="84" spans="1:4">
      <c r="A84" s="190">
        <v>8173</v>
      </c>
      <c r="B84" s="190" t="s">
        <v>746</v>
      </c>
      <c r="C84" s="190" t="s">
        <v>746</v>
      </c>
      <c r="D84" s="190" t="s">
        <v>656</v>
      </c>
    </row>
    <row r="85" spans="1:4">
      <c r="A85" s="190">
        <v>8172</v>
      </c>
      <c r="B85" s="190" t="s">
        <v>747</v>
      </c>
      <c r="C85" s="190" t="s">
        <v>748</v>
      </c>
      <c r="D85" s="190" t="s">
        <v>656</v>
      </c>
    </row>
    <row r="86" spans="1:4">
      <c r="A86" s="190">
        <v>8155</v>
      </c>
      <c r="B86" s="190" t="s">
        <v>749</v>
      </c>
      <c r="C86" s="190" t="s">
        <v>749</v>
      </c>
      <c r="D86" s="190" t="s">
        <v>656</v>
      </c>
    </row>
    <row r="87" spans="1:4">
      <c r="A87" s="190">
        <v>8155</v>
      </c>
      <c r="B87" s="190" t="s">
        <v>750</v>
      </c>
      <c r="C87" s="190" t="s">
        <v>749</v>
      </c>
      <c r="D87" s="190" t="s">
        <v>656</v>
      </c>
    </row>
    <row r="88" spans="1:4">
      <c r="A88" s="190">
        <v>8156</v>
      </c>
      <c r="B88" s="190" t="s">
        <v>751</v>
      </c>
      <c r="C88" s="190" t="s">
        <v>749</v>
      </c>
      <c r="D88" s="190" t="s">
        <v>656</v>
      </c>
    </row>
    <row r="89" spans="1:4">
      <c r="A89" s="190">
        <v>8166</v>
      </c>
      <c r="B89" s="190" t="s">
        <v>752</v>
      </c>
      <c r="C89" s="190" t="s">
        <v>752</v>
      </c>
      <c r="D89" s="190" t="s">
        <v>656</v>
      </c>
    </row>
    <row r="90" spans="1:4">
      <c r="A90" s="190">
        <v>8154</v>
      </c>
      <c r="B90" s="190" t="s">
        <v>753</v>
      </c>
      <c r="C90" s="190" t="s">
        <v>754</v>
      </c>
      <c r="D90" s="190" t="s">
        <v>656</v>
      </c>
    </row>
    <row r="91" spans="1:4">
      <c r="A91" s="190">
        <v>8165</v>
      </c>
      <c r="B91" s="190" t="s">
        <v>755</v>
      </c>
      <c r="C91" s="190" t="s">
        <v>755</v>
      </c>
      <c r="D91" s="190" t="s">
        <v>656</v>
      </c>
    </row>
    <row r="92" spans="1:4">
      <c r="A92" s="190">
        <v>8112</v>
      </c>
      <c r="B92" s="190" t="s">
        <v>756</v>
      </c>
      <c r="C92" s="190" t="s">
        <v>756</v>
      </c>
      <c r="D92" s="190" t="s">
        <v>656</v>
      </c>
    </row>
    <row r="93" spans="1:4">
      <c r="A93" s="190">
        <v>8158</v>
      </c>
      <c r="B93" s="190" t="s">
        <v>757</v>
      </c>
      <c r="C93" s="190" t="s">
        <v>757</v>
      </c>
      <c r="D93" s="190" t="s">
        <v>656</v>
      </c>
    </row>
    <row r="94" spans="1:4">
      <c r="A94" s="190">
        <v>8105</v>
      </c>
      <c r="B94" s="190" t="s">
        <v>758</v>
      </c>
      <c r="C94" s="190" t="s">
        <v>758</v>
      </c>
      <c r="D94" s="190" t="s">
        <v>656</v>
      </c>
    </row>
    <row r="95" spans="1:4">
      <c r="A95" s="190">
        <v>8105</v>
      </c>
      <c r="B95" s="190" t="s">
        <v>759</v>
      </c>
      <c r="C95" s="190" t="s">
        <v>758</v>
      </c>
      <c r="D95" s="190" t="s">
        <v>656</v>
      </c>
    </row>
    <row r="96" spans="1:4">
      <c r="A96" s="190">
        <v>8106</v>
      </c>
      <c r="B96" s="190" t="s">
        <v>760</v>
      </c>
      <c r="C96" s="190" t="s">
        <v>758</v>
      </c>
      <c r="D96" s="190" t="s">
        <v>656</v>
      </c>
    </row>
    <row r="97" spans="1:4">
      <c r="A97" s="190">
        <v>8153</v>
      </c>
      <c r="B97" s="190" t="s">
        <v>761</v>
      </c>
      <c r="C97" s="190" t="s">
        <v>761</v>
      </c>
      <c r="D97" s="190" t="s">
        <v>656</v>
      </c>
    </row>
    <row r="98" spans="1:4">
      <c r="A98" s="190">
        <v>8165</v>
      </c>
      <c r="B98" s="190" t="s">
        <v>762</v>
      </c>
      <c r="C98" s="190" t="s">
        <v>762</v>
      </c>
      <c r="D98" s="190" t="s">
        <v>656</v>
      </c>
    </row>
    <row r="99" spans="1:4">
      <c r="A99" s="190">
        <v>8165</v>
      </c>
      <c r="B99" s="190" t="s">
        <v>763</v>
      </c>
      <c r="C99" s="190" t="s">
        <v>763</v>
      </c>
      <c r="D99" s="190" t="s">
        <v>656</v>
      </c>
    </row>
    <row r="100" spans="1:4">
      <c r="A100" s="190">
        <v>8174</v>
      </c>
      <c r="B100" s="190" t="s">
        <v>764</v>
      </c>
      <c r="C100" s="190" t="s">
        <v>765</v>
      </c>
      <c r="D100" s="190" t="s">
        <v>656</v>
      </c>
    </row>
    <row r="101" spans="1:4">
      <c r="A101" s="190">
        <v>8175</v>
      </c>
      <c r="B101" s="190" t="s">
        <v>766</v>
      </c>
      <c r="C101" s="190" t="s">
        <v>765</v>
      </c>
      <c r="D101" s="190" t="s">
        <v>656</v>
      </c>
    </row>
    <row r="102" spans="1:4">
      <c r="A102" s="190">
        <v>8162</v>
      </c>
      <c r="B102" s="190" t="s">
        <v>767</v>
      </c>
      <c r="C102" s="190" t="s">
        <v>767</v>
      </c>
      <c r="D102" s="190" t="s">
        <v>656</v>
      </c>
    </row>
    <row r="103" spans="1:4">
      <c r="A103" s="190">
        <v>8162</v>
      </c>
      <c r="B103" s="190" t="s">
        <v>768</v>
      </c>
      <c r="C103" s="190" t="s">
        <v>767</v>
      </c>
      <c r="D103" s="190" t="s">
        <v>656</v>
      </c>
    </row>
    <row r="104" spans="1:4">
      <c r="A104" s="190">
        <v>8187</v>
      </c>
      <c r="B104" s="190" t="s">
        <v>769</v>
      </c>
      <c r="C104" s="190" t="s">
        <v>769</v>
      </c>
      <c r="D104" s="190" t="s">
        <v>656</v>
      </c>
    </row>
    <row r="105" spans="1:4">
      <c r="A105" s="190">
        <v>8344</v>
      </c>
      <c r="B105" s="190" t="s">
        <v>770</v>
      </c>
      <c r="C105" s="190" t="s">
        <v>770</v>
      </c>
      <c r="D105" s="190" t="s">
        <v>656</v>
      </c>
    </row>
    <row r="106" spans="1:4">
      <c r="A106" s="190">
        <v>8345</v>
      </c>
      <c r="B106" s="190" t="s">
        <v>771</v>
      </c>
      <c r="C106" s="190" t="s">
        <v>770</v>
      </c>
      <c r="D106" s="190" t="s">
        <v>656</v>
      </c>
    </row>
    <row r="107" spans="1:4">
      <c r="A107" s="190">
        <v>8608</v>
      </c>
      <c r="B107" s="190" t="s">
        <v>772</v>
      </c>
      <c r="C107" s="190" t="s">
        <v>772</v>
      </c>
      <c r="D107" s="190" t="s">
        <v>656</v>
      </c>
    </row>
    <row r="108" spans="1:4">
      <c r="A108" s="190">
        <v>8633</v>
      </c>
      <c r="B108" s="190" t="s">
        <v>773</v>
      </c>
      <c r="C108" s="190" t="s">
        <v>772</v>
      </c>
      <c r="D108" s="190" t="s">
        <v>656</v>
      </c>
    </row>
    <row r="109" spans="1:4">
      <c r="A109" s="190">
        <v>8632</v>
      </c>
      <c r="B109" s="190" t="s">
        <v>774</v>
      </c>
      <c r="C109" s="190" t="s">
        <v>775</v>
      </c>
      <c r="D109" s="190" t="s">
        <v>656</v>
      </c>
    </row>
    <row r="110" spans="1:4">
      <c r="A110" s="190">
        <v>8635</v>
      </c>
      <c r="B110" s="190" t="s">
        <v>775</v>
      </c>
      <c r="C110" s="190" t="s">
        <v>775</v>
      </c>
      <c r="D110" s="190" t="s">
        <v>656</v>
      </c>
    </row>
    <row r="111" spans="1:4">
      <c r="A111" s="190">
        <v>8496</v>
      </c>
      <c r="B111" s="190" t="s">
        <v>776</v>
      </c>
      <c r="C111" s="190" t="s">
        <v>777</v>
      </c>
      <c r="D111" s="190" t="s">
        <v>656</v>
      </c>
    </row>
    <row r="112" spans="1:4">
      <c r="A112" s="190">
        <v>8497</v>
      </c>
      <c r="B112" s="190" t="s">
        <v>777</v>
      </c>
      <c r="C112" s="190" t="s">
        <v>777</v>
      </c>
      <c r="D112" s="190" t="s">
        <v>656</v>
      </c>
    </row>
    <row r="113" spans="1:4">
      <c r="A113" s="190">
        <v>8498</v>
      </c>
      <c r="B113" s="190" t="s">
        <v>778</v>
      </c>
      <c r="C113" s="190" t="s">
        <v>777</v>
      </c>
      <c r="D113" s="190" t="s">
        <v>656</v>
      </c>
    </row>
    <row r="114" spans="1:4">
      <c r="A114" s="190">
        <v>8614</v>
      </c>
      <c r="B114" s="190" t="s">
        <v>779</v>
      </c>
      <c r="C114" s="190" t="s">
        <v>780</v>
      </c>
      <c r="D114" s="190" t="s">
        <v>656</v>
      </c>
    </row>
    <row r="115" spans="1:4">
      <c r="A115" s="190">
        <v>8624</v>
      </c>
      <c r="B115" s="190" t="s">
        <v>781</v>
      </c>
      <c r="C115" s="190" t="s">
        <v>780</v>
      </c>
      <c r="D115" s="190" t="s">
        <v>656</v>
      </c>
    </row>
    <row r="116" spans="1:4">
      <c r="A116" s="190">
        <v>8625</v>
      </c>
      <c r="B116" s="190" t="s">
        <v>782</v>
      </c>
      <c r="C116" s="190" t="s">
        <v>780</v>
      </c>
      <c r="D116" s="190" t="s">
        <v>656</v>
      </c>
    </row>
    <row r="117" spans="1:4">
      <c r="A117" s="190">
        <v>8626</v>
      </c>
      <c r="B117" s="190" t="s">
        <v>783</v>
      </c>
      <c r="C117" s="190" t="s">
        <v>780</v>
      </c>
      <c r="D117" s="190" t="s">
        <v>656</v>
      </c>
    </row>
    <row r="118" spans="1:4">
      <c r="A118" s="190">
        <v>8627</v>
      </c>
      <c r="B118" s="190" t="s">
        <v>784</v>
      </c>
      <c r="C118" s="190" t="s">
        <v>784</v>
      </c>
      <c r="D118" s="190" t="s">
        <v>656</v>
      </c>
    </row>
    <row r="119" spans="1:4">
      <c r="A119" s="190">
        <v>8340</v>
      </c>
      <c r="B119" s="190" t="s">
        <v>785</v>
      </c>
      <c r="C119" s="190" t="s">
        <v>785</v>
      </c>
      <c r="D119" s="190" t="s">
        <v>656</v>
      </c>
    </row>
    <row r="120" spans="1:4">
      <c r="A120" s="190">
        <v>8342</v>
      </c>
      <c r="B120" s="190" t="s">
        <v>786</v>
      </c>
      <c r="C120" s="190" t="s">
        <v>785</v>
      </c>
      <c r="D120" s="190" t="s">
        <v>656</v>
      </c>
    </row>
    <row r="121" spans="1:4">
      <c r="A121" s="190">
        <v>8630</v>
      </c>
      <c r="B121" s="190" t="s">
        <v>787</v>
      </c>
      <c r="C121" s="190" t="s">
        <v>788</v>
      </c>
      <c r="D121" s="190" t="s">
        <v>656</v>
      </c>
    </row>
    <row r="122" spans="1:4">
      <c r="A122" s="190">
        <v>8607</v>
      </c>
      <c r="B122" s="190" t="s">
        <v>789</v>
      </c>
      <c r="C122" s="190" t="s">
        <v>790</v>
      </c>
      <c r="D122" s="190" t="s">
        <v>656</v>
      </c>
    </row>
    <row r="123" spans="1:4">
      <c r="A123" s="190">
        <v>8636</v>
      </c>
      <c r="B123" s="190" t="s">
        <v>791</v>
      </c>
      <c r="C123" s="190" t="s">
        <v>792</v>
      </c>
      <c r="D123" s="190" t="s">
        <v>656</v>
      </c>
    </row>
    <row r="124" spans="1:4">
      <c r="A124" s="190">
        <v>8637</v>
      </c>
      <c r="B124" s="190" t="s">
        <v>793</v>
      </c>
      <c r="C124" s="190" t="s">
        <v>792</v>
      </c>
      <c r="D124" s="190" t="s">
        <v>656</v>
      </c>
    </row>
    <row r="125" spans="1:4">
      <c r="A125" s="190">
        <v>8620</v>
      </c>
      <c r="B125" s="190" t="s">
        <v>794</v>
      </c>
      <c r="C125" s="190" t="s">
        <v>795</v>
      </c>
      <c r="D125" s="190" t="s">
        <v>656</v>
      </c>
    </row>
    <row r="126" spans="1:4">
      <c r="A126" s="190">
        <v>8623</v>
      </c>
      <c r="B126" s="190" t="s">
        <v>794</v>
      </c>
      <c r="C126" s="190" t="s">
        <v>795</v>
      </c>
      <c r="D126" s="190" t="s">
        <v>656</v>
      </c>
    </row>
    <row r="127" spans="1:4">
      <c r="A127" s="190">
        <v>8134</v>
      </c>
      <c r="B127" s="190" t="s">
        <v>796</v>
      </c>
      <c r="C127" s="190" t="s">
        <v>796</v>
      </c>
      <c r="D127" s="190" t="s">
        <v>656</v>
      </c>
    </row>
    <row r="128" spans="1:4">
      <c r="A128" s="190">
        <v>8802</v>
      </c>
      <c r="B128" s="190" t="s">
        <v>797</v>
      </c>
      <c r="C128" s="190" t="s">
        <v>798</v>
      </c>
      <c r="D128" s="190" t="s">
        <v>656</v>
      </c>
    </row>
    <row r="129" spans="1:4">
      <c r="A129" s="190">
        <v>8135</v>
      </c>
      <c r="B129" s="190" t="s">
        <v>799</v>
      </c>
      <c r="C129" s="190" t="s">
        <v>799</v>
      </c>
      <c r="D129" s="190" t="s">
        <v>656</v>
      </c>
    </row>
    <row r="130" spans="1:4">
      <c r="A130" s="190">
        <v>8942</v>
      </c>
      <c r="B130" s="190" t="s">
        <v>800</v>
      </c>
      <c r="C130" s="190" t="s">
        <v>800</v>
      </c>
      <c r="D130" s="190" t="s">
        <v>656</v>
      </c>
    </row>
    <row r="131" spans="1:4">
      <c r="A131" s="190">
        <v>8805</v>
      </c>
      <c r="B131" s="190" t="s">
        <v>801</v>
      </c>
      <c r="C131" s="190" t="s">
        <v>801</v>
      </c>
      <c r="D131" s="190" t="s">
        <v>656</v>
      </c>
    </row>
    <row r="132" spans="1:4">
      <c r="A132" s="190">
        <v>8833</v>
      </c>
      <c r="B132" s="190" t="s">
        <v>802</v>
      </c>
      <c r="C132" s="190" t="s">
        <v>801</v>
      </c>
      <c r="D132" s="190" t="s">
        <v>656</v>
      </c>
    </row>
    <row r="133" spans="1:4">
      <c r="A133" s="190">
        <v>8803</v>
      </c>
      <c r="B133" s="190" t="s">
        <v>803</v>
      </c>
      <c r="C133" s="190" t="s">
        <v>803</v>
      </c>
      <c r="D133" s="190" t="s">
        <v>656</v>
      </c>
    </row>
    <row r="134" spans="1:4">
      <c r="A134" s="190">
        <v>8136</v>
      </c>
      <c r="B134" s="190" t="s">
        <v>804</v>
      </c>
      <c r="C134" s="190" t="s">
        <v>805</v>
      </c>
      <c r="D134" s="190" t="s">
        <v>656</v>
      </c>
    </row>
    <row r="135" spans="1:4">
      <c r="A135" s="190">
        <v>8800</v>
      </c>
      <c r="B135" s="190" t="s">
        <v>805</v>
      </c>
      <c r="C135" s="190" t="s">
        <v>805</v>
      </c>
      <c r="D135" s="190" t="s">
        <v>656</v>
      </c>
    </row>
    <row r="136" spans="1:4">
      <c r="A136" s="190">
        <v>8703</v>
      </c>
      <c r="B136" s="190" t="s">
        <v>806</v>
      </c>
      <c r="C136" s="190" t="s">
        <v>807</v>
      </c>
      <c r="D136" s="190" t="s">
        <v>656</v>
      </c>
    </row>
    <row r="137" spans="1:4">
      <c r="A137" s="190">
        <v>8704</v>
      </c>
      <c r="B137" s="190" t="s">
        <v>808</v>
      </c>
      <c r="C137" s="190" t="s">
        <v>808</v>
      </c>
      <c r="D137" s="190" t="s">
        <v>656</v>
      </c>
    </row>
    <row r="138" spans="1:4">
      <c r="A138" s="190">
        <v>8634</v>
      </c>
      <c r="B138" s="190" t="s">
        <v>809</v>
      </c>
      <c r="C138" s="190" t="s">
        <v>809</v>
      </c>
      <c r="D138" s="190" t="s">
        <v>656</v>
      </c>
    </row>
    <row r="139" spans="1:4">
      <c r="A139" s="190">
        <v>8714</v>
      </c>
      <c r="B139" s="190" t="s">
        <v>810</v>
      </c>
      <c r="C139" s="190" t="s">
        <v>809</v>
      </c>
      <c r="D139" s="190" t="s">
        <v>656</v>
      </c>
    </row>
    <row r="140" spans="1:4">
      <c r="A140" s="190">
        <v>8127</v>
      </c>
      <c r="B140" s="190" t="s">
        <v>811</v>
      </c>
      <c r="C140" s="190" t="s">
        <v>812</v>
      </c>
      <c r="D140" s="190" t="s">
        <v>656</v>
      </c>
    </row>
    <row r="141" spans="1:4">
      <c r="A141" s="190">
        <v>8700</v>
      </c>
      <c r="B141" s="190" t="s">
        <v>813</v>
      </c>
      <c r="C141" s="190" t="s">
        <v>812</v>
      </c>
      <c r="D141" s="190" t="s">
        <v>656</v>
      </c>
    </row>
    <row r="142" spans="1:4">
      <c r="A142" s="190">
        <v>8708</v>
      </c>
      <c r="B142" s="190" t="s">
        <v>814</v>
      </c>
      <c r="C142" s="190" t="s">
        <v>814</v>
      </c>
      <c r="D142" s="190" t="s">
        <v>656</v>
      </c>
    </row>
    <row r="143" spans="1:4">
      <c r="A143" s="190">
        <v>8706</v>
      </c>
      <c r="B143" s="190" t="s">
        <v>815</v>
      </c>
      <c r="C143" s="190" t="s">
        <v>815</v>
      </c>
      <c r="D143" s="190" t="s">
        <v>656</v>
      </c>
    </row>
    <row r="144" spans="1:4">
      <c r="A144" s="190">
        <v>8618</v>
      </c>
      <c r="B144" s="190" t="s">
        <v>816</v>
      </c>
      <c r="C144" s="190" t="s">
        <v>816</v>
      </c>
      <c r="D144" s="190" t="s">
        <v>656</v>
      </c>
    </row>
    <row r="145" spans="1:4">
      <c r="A145" s="190">
        <v>8712</v>
      </c>
      <c r="B145" s="190" t="s">
        <v>817</v>
      </c>
      <c r="C145" s="190" t="s">
        <v>817</v>
      </c>
      <c r="D145" s="190" t="s">
        <v>656</v>
      </c>
    </row>
    <row r="146" spans="1:4">
      <c r="A146" s="190">
        <v>8713</v>
      </c>
      <c r="B146" s="190" t="s">
        <v>818</v>
      </c>
      <c r="C146" s="190" t="s">
        <v>817</v>
      </c>
      <c r="D146" s="190" t="s">
        <v>656</v>
      </c>
    </row>
    <row r="147" spans="1:4">
      <c r="A147" s="190">
        <v>8707</v>
      </c>
      <c r="B147" s="190" t="s">
        <v>819</v>
      </c>
      <c r="C147" s="190" t="s">
        <v>819</v>
      </c>
      <c r="D147" s="190" t="s">
        <v>656</v>
      </c>
    </row>
    <row r="148" spans="1:4">
      <c r="A148" s="190">
        <v>8126</v>
      </c>
      <c r="B148" s="190" t="s">
        <v>820</v>
      </c>
      <c r="C148" s="190" t="s">
        <v>820</v>
      </c>
      <c r="D148" s="190" t="s">
        <v>656</v>
      </c>
    </row>
    <row r="149" spans="1:4">
      <c r="A149" s="190">
        <v>8125</v>
      </c>
      <c r="B149" s="190" t="s">
        <v>821</v>
      </c>
      <c r="C149" s="190" t="s">
        <v>822</v>
      </c>
      <c r="D149" s="190" t="s">
        <v>656</v>
      </c>
    </row>
    <row r="150" spans="1:4">
      <c r="A150" s="190">
        <v>8702</v>
      </c>
      <c r="B150" s="190" t="s">
        <v>822</v>
      </c>
      <c r="C150" s="190" t="s">
        <v>822</v>
      </c>
      <c r="D150" s="190" t="s">
        <v>656</v>
      </c>
    </row>
    <row r="151" spans="1:4">
      <c r="A151" s="190">
        <v>8320</v>
      </c>
      <c r="B151" s="190" t="s">
        <v>823</v>
      </c>
      <c r="C151" s="190" t="s">
        <v>823</v>
      </c>
      <c r="D151" s="190" t="s">
        <v>656</v>
      </c>
    </row>
    <row r="152" spans="1:4">
      <c r="A152" s="190">
        <v>8335</v>
      </c>
      <c r="B152" s="190" t="s">
        <v>824</v>
      </c>
      <c r="C152" s="190" t="s">
        <v>824</v>
      </c>
      <c r="D152" s="190" t="s">
        <v>656</v>
      </c>
    </row>
    <row r="153" spans="1:4">
      <c r="A153" s="190">
        <v>8310</v>
      </c>
      <c r="B153" s="190" t="s">
        <v>825</v>
      </c>
      <c r="C153" s="190" t="s">
        <v>826</v>
      </c>
      <c r="D153" s="190" t="s">
        <v>656</v>
      </c>
    </row>
    <row r="154" spans="1:4">
      <c r="A154" s="190">
        <v>8310</v>
      </c>
      <c r="B154" s="190" t="s">
        <v>827</v>
      </c>
      <c r="C154" s="190" t="s">
        <v>826</v>
      </c>
      <c r="D154" s="190" t="s">
        <v>656</v>
      </c>
    </row>
    <row r="155" spans="1:4">
      <c r="A155" s="190">
        <v>8312</v>
      </c>
      <c r="B155" s="190" t="s">
        <v>828</v>
      </c>
      <c r="C155" s="190" t="s">
        <v>826</v>
      </c>
      <c r="D155" s="190" t="s">
        <v>656</v>
      </c>
    </row>
    <row r="156" spans="1:4">
      <c r="A156" s="190">
        <v>8315</v>
      </c>
      <c r="B156" s="190" t="s">
        <v>826</v>
      </c>
      <c r="C156" s="190" t="s">
        <v>826</v>
      </c>
      <c r="D156" s="190" t="s">
        <v>656</v>
      </c>
    </row>
    <row r="157" spans="1:4">
      <c r="A157" s="190">
        <v>8317</v>
      </c>
      <c r="B157" s="190" t="s">
        <v>829</v>
      </c>
      <c r="C157" s="190" t="s">
        <v>826</v>
      </c>
      <c r="D157" s="190" t="s">
        <v>656</v>
      </c>
    </row>
    <row r="158" spans="1:4">
      <c r="A158" s="190">
        <v>8330</v>
      </c>
      <c r="B158" s="190" t="s">
        <v>830</v>
      </c>
      <c r="C158" s="190" t="s">
        <v>831</v>
      </c>
      <c r="D158" s="190" t="s">
        <v>656</v>
      </c>
    </row>
    <row r="159" spans="1:4">
      <c r="A159" s="190">
        <v>8331</v>
      </c>
      <c r="B159" s="190" t="s">
        <v>832</v>
      </c>
      <c r="C159" s="190" t="s">
        <v>831</v>
      </c>
      <c r="D159" s="190" t="s">
        <v>656</v>
      </c>
    </row>
    <row r="160" spans="1:4">
      <c r="A160" s="190">
        <v>8322</v>
      </c>
      <c r="B160" s="190" t="s">
        <v>833</v>
      </c>
      <c r="C160" s="190" t="s">
        <v>834</v>
      </c>
      <c r="D160" s="190" t="s">
        <v>656</v>
      </c>
    </row>
    <row r="161" spans="1:4">
      <c r="A161" s="190">
        <v>8322</v>
      </c>
      <c r="B161" s="190" t="s">
        <v>835</v>
      </c>
      <c r="C161" s="190" t="s">
        <v>834</v>
      </c>
      <c r="D161" s="190" t="s">
        <v>656</v>
      </c>
    </row>
    <row r="162" spans="1:4">
      <c r="A162" s="190">
        <v>8332</v>
      </c>
      <c r="B162" s="190" t="s">
        <v>834</v>
      </c>
      <c r="C162" s="190" t="s">
        <v>834</v>
      </c>
      <c r="D162" s="190" t="s">
        <v>656</v>
      </c>
    </row>
    <row r="163" spans="1:4">
      <c r="A163" s="190">
        <v>8332</v>
      </c>
      <c r="B163" s="190" t="s">
        <v>836</v>
      </c>
      <c r="C163" s="190" t="s">
        <v>834</v>
      </c>
      <c r="D163" s="190" t="s">
        <v>656</v>
      </c>
    </row>
    <row r="164" spans="1:4">
      <c r="A164" s="190">
        <v>8484</v>
      </c>
      <c r="B164" s="190" t="s">
        <v>837</v>
      </c>
      <c r="C164" s="190" t="s">
        <v>837</v>
      </c>
      <c r="D164" s="190" t="s">
        <v>656</v>
      </c>
    </row>
    <row r="165" spans="1:4">
      <c r="A165" s="190">
        <v>8484</v>
      </c>
      <c r="B165" s="190" t="s">
        <v>838</v>
      </c>
      <c r="C165" s="190" t="s">
        <v>837</v>
      </c>
      <c r="D165" s="190" t="s">
        <v>656</v>
      </c>
    </row>
    <row r="166" spans="1:4">
      <c r="A166" s="190">
        <v>8484</v>
      </c>
      <c r="B166" s="190" t="s">
        <v>839</v>
      </c>
      <c r="C166" s="190" t="s">
        <v>837</v>
      </c>
      <c r="D166" s="190" t="s">
        <v>656</v>
      </c>
    </row>
    <row r="167" spans="1:4">
      <c r="A167" s="190">
        <v>8492</v>
      </c>
      <c r="B167" s="190" t="s">
        <v>840</v>
      </c>
      <c r="C167" s="190" t="s">
        <v>840</v>
      </c>
      <c r="D167" s="190" t="s">
        <v>656</v>
      </c>
    </row>
    <row r="168" spans="1:4">
      <c r="A168" s="190">
        <v>8489</v>
      </c>
      <c r="B168" s="190" t="s">
        <v>841</v>
      </c>
      <c r="C168" s="190" t="s">
        <v>841</v>
      </c>
      <c r="D168" s="190" t="s">
        <v>656</v>
      </c>
    </row>
    <row r="169" spans="1:4">
      <c r="A169" s="190">
        <v>8489</v>
      </c>
      <c r="B169" s="190" t="s">
        <v>842</v>
      </c>
      <c r="C169" s="190" t="s">
        <v>841</v>
      </c>
      <c r="D169" s="190" t="s">
        <v>656</v>
      </c>
    </row>
    <row r="170" spans="1:4">
      <c r="A170" s="190">
        <v>8489</v>
      </c>
      <c r="B170" s="190" t="s">
        <v>843</v>
      </c>
      <c r="C170" s="190" t="s">
        <v>841</v>
      </c>
      <c r="D170" s="190" t="s">
        <v>656</v>
      </c>
    </row>
    <row r="171" spans="1:4">
      <c r="A171" s="190">
        <v>8044</v>
      </c>
      <c r="B171" s="190" t="s">
        <v>844</v>
      </c>
      <c r="C171" s="190" t="s">
        <v>845</v>
      </c>
      <c r="D171" s="190" t="s">
        <v>656</v>
      </c>
    </row>
    <row r="172" spans="1:4">
      <c r="A172" s="190">
        <v>8600</v>
      </c>
      <c r="B172" s="190" t="s">
        <v>845</v>
      </c>
      <c r="C172" s="190" t="s">
        <v>845</v>
      </c>
      <c r="D172" s="190" t="s">
        <v>656</v>
      </c>
    </row>
    <row r="173" spans="1:4">
      <c r="A173" s="190">
        <v>8132</v>
      </c>
      <c r="B173" s="190" t="s">
        <v>846</v>
      </c>
      <c r="C173" s="190" t="s">
        <v>847</v>
      </c>
      <c r="D173" s="190" t="s">
        <v>656</v>
      </c>
    </row>
    <row r="174" spans="1:4">
      <c r="A174" s="190">
        <v>8132</v>
      </c>
      <c r="B174" s="190" t="s">
        <v>848</v>
      </c>
      <c r="C174" s="190" t="s">
        <v>847</v>
      </c>
      <c r="D174" s="190" t="s">
        <v>656</v>
      </c>
    </row>
    <row r="175" spans="1:4">
      <c r="A175" s="190">
        <v>8133</v>
      </c>
      <c r="B175" s="190" t="s">
        <v>849</v>
      </c>
      <c r="C175" s="190" t="s">
        <v>847</v>
      </c>
      <c r="D175" s="190" t="s">
        <v>656</v>
      </c>
    </row>
    <row r="176" spans="1:4">
      <c r="A176" s="190">
        <v>8117</v>
      </c>
      <c r="B176" s="190" t="s">
        <v>850</v>
      </c>
      <c r="C176" s="190" t="s">
        <v>850</v>
      </c>
      <c r="D176" s="190" t="s">
        <v>656</v>
      </c>
    </row>
    <row r="177" spans="1:4">
      <c r="A177" s="190">
        <v>8118</v>
      </c>
      <c r="B177" s="190" t="s">
        <v>851</v>
      </c>
      <c r="C177" s="190" t="s">
        <v>850</v>
      </c>
      <c r="D177" s="190" t="s">
        <v>656</v>
      </c>
    </row>
    <row r="178" spans="1:4">
      <c r="A178" s="190">
        <v>8121</v>
      </c>
      <c r="B178" s="190" t="s">
        <v>852</v>
      </c>
      <c r="C178" s="190" t="s">
        <v>850</v>
      </c>
      <c r="D178" s="190" t="s">
        <v>656</v>
      </c>
    </row>
    <row r="179" spans="1:4">
      <c r="A179" s="190">
        <v>8606</v>
      </c>
      <c r="B179" s="190" t="s">
        <v>853</v>
      </c>
      <c r="C179" s="190" t="s">
        <v>853</v>
      </c>
      <c r="D179" s="190" t="s">
        <v>656</v>
      </c>
    </row>
    <row r="180" spans="1:4">
      <c r="A180" s="190">
        <v>8122</v>
      </c>
      <c r="B180" s="190" t="s">
        <v>854</v>
      </c>
      <c r="C180" s="190" t="s">
        <v>855</v>
      </c>
      <c r="D180" s="190" t="s">
        <v>656</v>
      </c>
    </row>
    <row r="181" spans="1:4">
      <c r="A181" s="190">
        <v>8123</v>
      </c>
      <c r="B181" s="190" t="s">
        <v>856</v>
      </c>
      <c r="C181" s="190" t="s">
        <v>855</v>
      </c>
      <c r="D181" s="190" t="s">
        <v>656</v>
      </c>
    </row>
    <row r="182" spans="1:4">
      <c r="A182" s="190">
        <v>8124</v>
      </c>
      <c r="B182" s="190" t="s">
        <v>855</v>
      </c>
      <c r="C182" s="190" t="s">
        <v>855</v>
      </c>
      <c r="D182" s="190" t="s">
        <v>656</v>
      </c>
    </row>
    <row r="183" spans="1:4">
      <c r="A183" s="190">
        <v>8617</v>
      </c>
      <c r="B183" s="190" t="s">
        <v>857</v>
      </c>
      <c r="C183" s="190" t="s">
        <v>857</v>
      </c>
      <c r="D183" s="190" t="s">
        <v>656</v>
      </c>
    </row>
    <row r="184" spans="1:4">
      <c r="A184" s="190">
        <v>8603</v>
      </c>
      <c r="B184" s="190" t="s">
        <v>858</v>
      </c>
      <c r="C184" s="190" t="s">
        <v>858</v>
      </c>
      <c r="D184" s="190" t="s">
        <v>656</v>
      </c>
    </row>
    <row r="185" spans="1:4">
      <c r="A185" s="190">
        <v>8606</v>
      </c>
      <c r="B185" s="190" t="s">
        <v>859</v>
      </c>
      <c r="C185" s="190" t="s">
        <v>860</v>
      </c>
      <c r="D185" s="190" t="s">
        <v>656</v>
      </c>
    </row>
    <row r="186" spans="1:4">
      <c r="A186" s="190">
        <v>8610</v>
      </c>
      <c r="B186" s="190" t="s">
        <v>860</v>
      </c>
      <c r="C186" s="190" t="s">
        <v>860</v>
      </c>
      <c r="D186" s="190" t="s">
        <v>656</v>
      </c>
    </row>
    <row r="187" spans="1:4">
      <c r="A187" s="190">
        <v>8614</v>
      </c>
      <c r="B187" s="190" t="s">
        <v>861</v>
      </c>
      <c r="C187" s="190" t="s">
        <v>860</v>
      </c>
      <c r="D187" s="190" t="s">
        <v>656</v>
      </c>
    </row>
    <row r="188" spans="1:4">
      <c r="A188" s="190">
        <v>8615</v>
      </c>
      <c r="B188" s="190" t="s">
        <v>862</v>
      </c>
      <c r="C188" s="190" t="s">
        <v>860</v>
      </c>
      <c r="D188" s="190" t="s">
        <v>656</v>
      </c>
    </row>
    <row r="189" spans="1:4">
      <c r="A189" s="190">
        <v>8615</v>
      </c>
      <c r="B189" s="190" t="s">
        <v>863</v>
      </c>
      <c r="C189" s="190" t="s">
        <v>860</v>
      </c>
      <c r="D189" s="190" t="s">
        <v>656</v>
      </c>
    </row>
    <row r="190" spans="1:4">
      <c r="A190" s="190">
        <v>8616</v>
      </c>
      <c r="B190" s="190" t="s">
        <v>864</v>
      </c>
      <c r="C190" s="190" t="s">
        <v>860</v>
      </c>
      <c r="D190" s="190" t="s">
        <v>656</v>
      </c>
    </row>
    <row r="191" spans="1:4">
      <c r="A191" s="190">
        <v>8604</v>
      </c>
      <c r="B191" s="190" t="s">
        <v>865</v>
      </c>
      <c r="C191" s="190" t="s">
        <v>865</v>
      </c>
      <c r="D191" s="190" t="s">
        <v>656</v>
      </c>
    </row>
    <row r="192" spans="1:4">
      <c r="A192" s="190">
        <v>8605</v>
      </c>
      <c r="B192" s="190" t="s">
        <v>866</v>
      </c>
      <c r="C192" s="190" t="s">
        <v>865</v>
      </c>
      <c r="D192" s="190" t="s">
        <v>656</v>
      </c>
    </row>
    <row r="193" spans="1:4">
      <c r="A193" s="190">
        <v>8306</v>
      </c>
      <c r="B193" s="190" t="s">
        <v>867</v>
      </c>
      <c r="C193" s="190" t="s">
        <v>868</v>
      </c>
      <c r="D193" s="190" t="s">
        <v>656</v>
      </c>
    </row>
    <row r="194" spans="1:4">
      <c r="A194" s="190">
        <v>8602</v>
      </c>
      <c r="B194" s="190" t="s">
        <v>869</v>
      </c>
      <c r="C194" s="190" t="s">
        <v>868</v>
      </c>
      <c r="D194" s="190" t="s">
        <v>656</v>
      </c>
    </row>
    <row r="195" spans="1:4">
      <c r="A195" s="190">
        <v>8479</v>
      </c>
      <c r="B195" s="190" t="s">
        <v>870</v>
      </c>
      <c r="C195" s="190" t="s">
        <v>870</v>
      </c>
      <c r="D195" s="190" t="s">
        <v>656</v>
      </c>
    </row>
    <row r="196" spans="1:4">
      <c r="A196" s="190">
        <v>8311</v>
      </c>
      <c r="B196" s="190" t="s">
        <v>871</v>
      </c>
      <c r="C196" s="190" t="s">
        <v>871</v>
      </c>
      <c r="D196" s="190" t="s">
        <v>656</v>
      </c>
    </row>
    <row r="197" spans="1:4">
      <c r="A197" s="190">
        <v>8471</v>
      </c>
      <c r="B197" s="190" t="s">
        <v>872</v>
      </c>
      <c r="C197" s="190" t="s">
        <v>873</v>
      </c>
      <c r="D197" s="190" t="s">
        <v>656</v>
      </c>
    </row>
    <row r="198" spans="1:4">
      <c r="A198" s="190">
        <v>8471</v>
      </c>
      <c r="B198" s="190" t="s">
        <v>873</v>
      </c>
      <c r="C198" s="190" t="s">
        <v>873</v>
      </c>
      <c r="D198" s="190" t="s">
        <v>656</v>
      </c>
    </row>
    <row r="199" spans="1:4">
      <c r="A199" s="190">
        <v>8471</v>
      </c>
      <c r="B199" s="190" t="s">
        <v>874</v>
      </c>
      <c r="C199" s="190" t="s">
        <v>873</v>
      </c>
      <c r="D199" s="190" t="s">
        <v>656</v>
      </c>
    </row>
    <row r="200" spans="1:4">
      <c r="A200" s="190">
        <v>8471</v>
      </c>
      <c r="B200" s="190" t="s">
        <v>875</v>
      </c>
      <c r="C200" s="190" t="s">
        <v>873</v>
      </c>
      <c r="D200" s="190" t="s">
        <v>656</v>
      </c>
    </row>
    <row r="201" spans="1:4">
      <c r="A201" s="190">
        <v>8471</v>
      </c>
      <c r="B201" s="190" t="s">
        <v>876</v>
      </c>
      <c r="C201" s="190" t="s">
        <v>873</v>
      </c>
      <c r="D201" s="190" t="s">
        <v>656</v>
      </c>
    </row>
    <row r="202" spans="1:4">
      <c r="A202" s="190">
        <v>8421</v>
      </c>
      <c r="B202" s="190" t="s">
        <v>877</v>
      </c>
      <c r="C202" s="190" t="s">
        <v>877</v>
      </c>
      <c r="D202" s="190" t="s">
        <v>656</v>
      </c>
    </row>
    <row r="203" spans="1:4">
      <c r="A203" s="190">
        <v>8474</v>
      </c>
      <c r="B203" s="190" t="s">
        <v>878</v>
      </c>
      <c r="C203" s="190" t="s">
        <v>878</v>
      </c>
      <c r="D203" s="190" t="s">
        <v>656</v>
      </c>
    </row>
    <row r="204" spans="1:4">
      <c r="A204" s="190">
        <v>8548</v>
      </c>
      <c r="B204" s="190" t="s">
        <v>879</v>
      </c>
      <c r="C204" s="190" t="s">
        <v>879</v>
      </c>
      <c r="D204" s="190" t="s">
        <v>656</v>
      </c>
    </row>
    <row r="205" spans="1:4">
      <c r="A205" s="190">
        <v>8352</v>
      </c>
      <c r="B205" s="190" t="s">
        <v>880</v>
      </c>
      <c r="C205" s="190" t="s">
        <v>880</v>
      </c>
      <c r="D205" s="190" t="s">
        <v>656</v>
      </c>
    </row>
    <row r="206" spans="1:4">
      <c r="A206" s="190">
        <v>8523</v>
      </c>
      <c r="B206" s="190" t="s">
        <v>881</v>
      </c>
      <c r="C206" s="190" t="s">
        <v>882</v>
      </c>
      <c r="D206" s="190" t="s">
        <v>656</v>
      </c>
    </row>
    <row r="207" spans="1:4">
      <c r="A207" s="190">
        <v>8442</v>
      </c>
      <c r="B207" s="190" t="s">
        <v>883</v>
      </c>
      <c r="C207" s="190" t="s">
        <v>883</v>
      </c>
      <c r="D207" s="190" t="s">
        <v>656</v>
      </c>
    </row>
    <row r="208" spans="1:4">
      <c r="A208" s="190">
        <v>8412</v>
      </c>
      <c r="B208" s="190" t="s">
        <v>884</v>
      </c>
      <c r="C208" s="190" t="s">
        <v>885</v>
      </c>
      <c r="D208" s="190" t="s">
        <v>656</v>
      </c>
    </row>
    <row r="209" spans="1:4">
      <c r="A209" s="190">
        <v>8412</v>
      </c>
      <c r="B209" s="190" t="s">
        <v>886</v>
      </c>
      <c r="C209" s="190" t="s">
        <v>885</v>
      </c>
      <c r="D209" s="190" t="s">
        <v>656</v>
      </c>
    </row>
    <row r="210" spans="1:4">
      <c r="A210" s="190">
        <v>8412</v>
      </c>
      <c r="B210" s="190" t="s">
        <v>887</v>
      </c>
      <c r="C210" s="190" t="s">
        <v>885</v>
      </c>
      <c r="D210" s="190" t="s">
        <v>656</v>
      </c>
    </row>
    <row r="211" spans="1:4">
      <c r="A211" s="190">
        <v>8413</v>
      </c>
      <c r="B211" s="190" t="s">
        <v>885</v>
      </c>
      <c r="C211" s="190" t="s">
        <v>885</v>
      </c>
      <c r="D211" s="190" t="s">
        <v>656</v>
      </c>
    </row>
    <row r="212" spans="1:4">
      <c r="A212" s="190">
        <v>8422</v>
      </c>
      <c r="B212" s="190" t="s">
        <v>888</v>
      </c>
      <c r="C212" s="190" t="s">
        <v>888</v>
      </c>
      <c r="D212" s="190" t="s">
        <v>656</v>
      </c>
    </row>
    <row r="213" spans="1:4">
      <c r="A213" s="190">
        <v>8545</v>
      </c>
      <c r="B213" s="190" t="s">
        <v>889</v>
      </c>
      <c r="C213" s="190" t="s">
        <v>890</v>
      </c>
      <c r="D213" s="190" t="s">
        <v>656</v>
      </c>
    </row>
    <row r="214" spans="1:4">
      <c r="A214" s="190">
        <v>8545</v>
      </c>
      <c r="B214" s="190" t="s">
        <v>891</v>
      </c>
      <c r="C214" s="190" t="s">
        <v>890</v>
      </c>
      <c r="D214" s="190" t="s">
        <v>656</v>
      </c>
    </row>
    <row r="215" spans="1:4">
      <c r="A215" s="190">
        <v>8418</v>
      </c>
      <c r="B215" s="190" t="s">
        <v>892</v>
      </c>
      <c r="C215" s="190" t="s">
        <v>893</v>
      </c>
      <c r="D215" s="190" t="s">
        <v>656</v>
      </c>
    </row>
    <row r="216" spans="1:4">
      <c r="A216" s="190">
        <v>8472</v>
      </c>
      <c r="B216" s="190" t="s">
        <v>894</v>
      </c>
      <c r="C216" s="190" t="s">
        <v>894</v>
      </c>
      <c r="D216" s="190" t="s">
        <v>656</v>
      </c>
    </row>
    <row r="217" spans="1:4">
      <c r="A217" s="190">
        <v>8488</v>
      </c>
      <c r="B217" s="190" t="s">
        <v>895</v>
      </c>
      <c r="C217" s="190" t="s">
        <v>895</v>
      </c>
      <c r="D217" s="190" t="s">
        <v>656</v>
      </c>
    </row>
    <row r="218" spans="1:4">
      <c r="A218" s="190">
        <v>8495</v>
      </c>
      <c r="B218" s="190" t="s">
        <v>896</v>
      </c>
      <c r="C218" s="190" t="s">
        <v>895</v>
      </c>
      <c r="D218" s="190" t="s">
        <v>656</v>
      </c>
    </row>
    <row r="219" spans="1:4">
      <c r="A219" s="190">
        <v>8352</v>
      </c>
      <c r="B219" s="190" t="s">
        <v>897</v>
      </c>
      <c r="C219" s="190" t="s">
        <v>898</v>
      </c>
      <c r="D219" s="190" t="s">
        <v>656</v>
      </c>
    </row>
    <row r="220" spans="1:4">
      <c r="A220" s="190">
        <v>8400</v>
      </c>
      <c r="B220" s="190" t="s">
        <v>898</v>
      </c>
      <c r="C220" s="190" t="s">
        <v>898</v>
      </c>
      <c r="D220" s="190" t="s">
        <v>656</v>
      </c>
    </row>
    <row r="221" spans="1:4">
      <c r="A221" s="190">
        <v>8404</v>
      </c>
      <c r="B221" s="190" t="s">
        <v>898</v>
      </c>
      <c r="C221" s="190" t="s">
        <v>898</v>
      </c>
      <c r="D221" s="190" t="s">
        <v>656</v>
      </c>
    </row>
    <row r="222" spans="1:4">
      <c r="A222" s="190">
        <v>8404</v>
      </c>
      <c r="B222" s="190" t="s">
        <v>899</v>
      </c>
      <c r="C222" s="190" t="s">
        <v>898</v>
      </c>
      <c r="D222" s="190" t="s">
        <v>656</v>
      </c>
    </row>
    <row r="223" spans="1:4">
      <c r="A223" s="190">
        <v>8404</v>
      </c>
      <c r="B223" s="190" t="s">
        <v>900</v>
      </c>
      <c r="C223" s="190" t="s">
        <v>898</v>
      </c>
      <c r="D223" s="190" t="s">
        <v>656</v>
      </c>
    </row>
    <row r="224" spans="1:4">
      <c r="A224" s="190">
        <v>8405</v>
      </c>
      <c r="B224" s="190" t="s">
        <v>898</v>
      </c>
      <c r="C224" s="190" t="s">
        <v>898</v>
      </c>
      <c r="D224" s="190" t="s">
        <v>656</v>
      </c>
    </row>
    <row r="225" spans="1:4">
      <c r="A225" s="190">
        <v>8406</v>
      </c>
      <c r="B225" s="190" t="s">
        <v>898</v>
      </c>
      <c r="C225" s="190" t="s">
        <v>898</v>
      </c>
      <c r="D225" s="190" t="s">
        <v>656</v>
      </c>
    </row>
    <row r="226" spans="1:4">
      <c r="A226" s="190">
        <v>8408</v>
      </c>
      <c r="B226" s="190" t="s">
        <v>898</v>
      </c>
      <c r="C226" s="190" t="s">
        <v>898</v>
      </c>
      <c r="D226" s="190" t="s">
        <v>656</v>
      </c>
    </row>
    <row r="227" spans="1:4">
      <c r="A227" s="190">
        <v>8409</v>
      </c>
      <c r="B227" s="190" t="s">
        <v>898</v>
      </c>
      <c r="C227" s="190" t="s">
        <v>898</v>
      </c>
      <c r="D227" s="190" t="s">
        <v>656</v>
      </c>
    </row>
    <row r="228" spans="1:4">
      <c r="A228" s="190">
        <v>8482</v>
      </c>
      <c r="B228" s="190" t="s">
        <v>901</v>
      </c>
      <c r="C228" s="190" t="s">
        <v>898</v>
      </c>
      <c r="D228" s="190" t="s">
        <v>656</v>
      </c>
    </row>
    <row r="229" spans="1:4">
      <c r="A229" s="190">
        <v>8483</v>
      </c>
      <c r="B229" s="190" t="s">
        <v>902</v>
      </c>
      <c r="C229" s="190" t="s">
        <v>903</v>
      </c>
      <c r="D229" s="190" t="s">
        <v>656</v>
      </c>
    </row>
    <row r="230" spans="1:4">
      <c r="A230" s="190">
        <v>8486</v>
      </c>
      <c r="B230" s="190" t="s">
        <v>904</v>
      </c>
      <c r="C230" s="190" t="s">
        <v>903</v>
      </c>
      <c r="D230" s="190" t="s">
        <v>656</v>
      </c>
    </row>
    <row r="231" spans="1:4">
      <c r="A231" s="190">
        <v>8487</v>
      </c>
      <c r="B231" s="190" t="s">
        <v>905</v>
      </c>
      <c r="C231" s="190" t="s">
        <v>903</v>
      </c>
      <c r="D231" s="190" t="s">
        <v>656</v>
      </c>
    </row>
    <row r="232" spans="1:4">
      <c r="A232" s="190">
        <v>8487</v>
      </c>
      <c r="B232" s="190" t="s">
        <v>906</v>
      </c>
      <c r="C232" s="190" t="s">
        <v>903</v>
      </c>
      <c r="D232" s="190" t="s">
        <v>656</v>
      </c>
    </row>
    <row r="233" spans="1:4">
      <c r="A233" s="190">
        <v>8904</v>
      </c>
      <c r="B233" s="190" t="s">
        <v>907</v>
      </c>
      <c r="C233" s="190" t="s">
        <v>908</v>
      </c>
      <c r="D233" s="190" t="s">
        <v>656</v>
      </c>
    </row>
    <row r="234" spans="1:4">
      <c r="A234" s="190">
        <v>8903</v>
      </c>
      <c r="B234" s="190" t="s">
        <v>909</v>
      </c>
      <c r="C234" s="190" t="s">
        <v>910</v>
      </c>
      <c r="D234" s="190" t="s">
        <v>656</v>
      </c>
    </row>
    <row r="235" spans="1:4">
      <c r="A235" s="190">
        <v>8953</v>
      </c>
      <c r="B235" s="190" t="s">
        <v>911</v>
      </c>
      <c r="C235" s="190" t="s">
        <v>911</v>
      </c>
      <c r="D235" s="190" t="s">
        <v>656</v>
      </c>
    </row>
    <row r="236" spans="1:4">
      <c r="A236" s="190">
        <v>8951</v>
      </c>
      <c r="B236" s="190" t="s">
        <v>912</v>
      </c>
      <c r="C236" s="190" t="s">
        <v>913</v>
      </c>
      <c r="D236" s="190" t="s">
        <v>656</v>
      </c>
    </row>
    <row r="237" spans="1:4">
      <c r="A237" s="190">
        <v>8954</v>
      </c>
      <c r="B237" s="190" t="s">
        <v>913</v>
      </c>
      <c r="C237" s="190" t="s">
        <v>913</v>
      </c>
      <c r="D237" s="190" t="s">
        <v>656</v>
      </c>
    </row>
    <row r="238" spans="1:4">
      <c r="A238" s="190">
        <v>8102</v>
      </c>
      <c r="B238" s="190" t="s">
        <v>914</v>
      </c>
      <c r="C238" s="190" t="s">
        <v>914</v>
      </c>
      <c r="D238" s="190" t="s">
        <v>656</v>
      </c>
    </row>
    <row r="239" spans="1:4">
      <c r="A239" s="190">
        <v>8955</v>
      </c>
      <c r="B239" s="190" t="s">
        <v>915</v>
      </c>
      <c r="C239" s="190" t="s">
        <v>915</v>
      </c>
      <c r="D239" s="190" t="s">
        <v>656</v>
      </c>
    </row>
    <row r="240" spans="1:4">
      <c r="A240" s="190">
        <v>8952</v>
      </c>
      <c r="B240" s="190" t="s">
        <v>916</v>
      </c>
      <c r="C240" s="190" t="s">
        <v>916</v>
      </c>
      <c r="D240" s="190" t="s">
        <v>656</v>
      </c>
    </row>
    <row r="241" spans="1:4">
      <c r="A241" s="190">
        <v>8142</v>
      </c>
      <c r="B241" s="190" t="s">
        <v>917</v>
      </c>
      <c r="C241" s="190" t="s">
        <v>918</v>
      </c>
      <c r="D241" s="190" t="s">
        <v>656</v>
      </c>
    </row>
    <row r="242" spans="1:4">
      <c r="A242" s="190">
        <v>8103</v>
      </c>
      <c r="B242" s="190" t="s">
        <v>919</v>
      </c>
      <c r="C242" s="190" t="s">
        <v>919</v>
      </c>
      <c r="D242" s="190" t="s">
        <v>656</v>
      </c>
    </row>
    <row r="243" spans="1:4">
      <c r="A243" s="190">
        <v>8902</v>
      </c>
      <c r="B243" s="190" t="s">
        <v>920</v>
      </c>
      <c r="C243" s="190" t="s">
        <v>920</v>
      </c>
      <c r="D243" s="190" t="s">
        <v>656</v>
      </c>
    </row>
    <row r="244" spans="1:4">
      <c r="A244" s="190">
        <v>8104</v>
      </c>
      <c r="B244" s="190" t="s">
        <v>921</v>
      </c>
      <c r="C244" s="190" t="s">
        <v>922</v>
      </c>
      <c r="D244" s="190" t="s">
        <v>656</v>
      </c>
    </row>
    <row r="245" spans="1:4">
      <c r="A245" s="190">
        <v>8001</v>
      </c>
      <c r="B245" s="190" t="s">
        <v>923</v>
      </c>
      <c r="C245" s="190" t="s">
        <v>923</v>
      </c>
      <c r="D245" s="190" t="s">
        <v>656</v>
      </c>
    </row>
    <row r="246" spans="1:4">
      <c r="A246" s="190">
        <v>8002</v>
      </c>
      <c r="B246" s="190" t="s">
        <v>923</v>
      </c>
      <c r="C246" s="190" t="s">
        <v>923</v>
      </c>
      <c r="D246" s="190" t="s">
        <v>656</v>
      </c>
    </row>
    <row r="247" spans="1:4">
      <c r="A247" s="190">
        <v>8003</v>
      </c>
      <c r="B247" s="190" t="s">
        <v>923</v>
      </c>
      <c r="C247" s="190" t="s">
        <v>923</v>
      </c>
      <c r="D247" s="190" t="s">
        <v>656</v>
      </c>
    </row>
    <row r="248" spans="1:4">
      <c r="A248" s="190">
        <v>8004</v>
      </c>
      <c r="B248" s="190" t="s">
        <v>923</v>
      </c>
      <c r="C248" s="190" t="s">
        <v>923</v>
      </c>
      <c r="D248" s="190" t="s">
        <v>656</v>
      </c>
    </row>
    <row r="249" spans="1:4">
      <c r="A249" s="190">
        <v>8005</v>
      </c>
      <c r="B249" s="190" t="s">
        <v>923</v>
      </c>
      <c r="C249" s="190" t="s">
        <v>923</v>
      </c>
      <c r="D249" s="190" t="s">
        <v>656</v>
      </c>
    </row>
    <row r="250" spans="1:4">
      <c r="A250" s="190">
        <v>8006</v>
      </c>
      <c r="B250" s="190" t="s">
        <v>923</v>
      </c>
      <c r="C250" s="190" t="s">
        <v>923</v>
      </c>
      <c r="D250" s="190" t="s">
        <v>656</v>
      </c>
    </row>
    <row r="251" spans="1:4">
      <c r="A251" s="190">
        <v>8008</v>
      </c>
      <c r="B251" s="190" t="s">
        <v>923</v>
      </c>
      <c r="C251" s="190" t="s">
        <v>923</v>
      </c>
      <c r="D251" s="190" t="s">
        <v>656</v>
      </c>
    </row>
    <row r="252" spans="1:4">
      <c r="A252" s="190">
        <v>8032</v>
      </c>
      <c r="B252" s="190" t="s">
        <v>923</v>
      </c>
      <c r="C252" s="190" t="s">
        <v>923</v>
      </c>
      <c r="D252" s="190" t="s">
        <v>656</v>
      </c>
    </row>
    <row r="253" spans="1:4">
      <c r="A253" s="190">
        <v>8037</v>
      </c>
      <c r="B253" s="190" t="s">
        <v>923</v>
      </c>
      <c r="C253" s="190" t="s">
        <v>923</v>
      </c>
      <c r="D253" s="190" t="s">
        <v>656</v>
      </c>
    </row>
    <row r="254" spans="1:4">
      <c r="A254" s="190">
        <v>8038</v>
      </c>
      <c r="B254" s="190" t="s">
        <v>923</v>
      </c>
      <c r="C254" s="190" t="s">
        <v>923</v>
      </c>
      <c r="D254" s="190" t="s">
        <v>656</v>
      </c>
    </row>
    <row r="255" spans="1:4">
      <c r="A255" s="190">
        <v>8041</v>
      </c>
      <c r="B255" s="190" t="s">
        <v>923</v>
      </c>
      <c r="C255" s="190" t="s">
        <v>923</v>
      </c>
      <c r="D255" s="190" t="s">
        <v>656</v>
      </c>
    </row>
    <row r="256" spans="1:4">
      <c r="A256" s="190">
        <v>8044</v>
      </c>
      <c r="B256" s="190" t="s">
        <v>923</v>
      </c>
      <c r="C256" s="190" t="s">
        <v>923</v>
      </c>
      <c r="D256" s="190" t="s">
        <v>656</v>
      </c>
    </row>
    <row r="257" spans="1:4">
      <c r="A257" s="190">
        <v>8045</v>
      </c>
      <c r="B257" s="190" t="s">
        <v>923</v>
      </c>
      <c r="C257" s="190" t="s">
        <v>923</v>
      </c>
      <c r="D257" s="190" t="s">
        <v>656</v>
      </c>
    </row>
    <row r="258" spans="1:4">
      <c r="A258" s="190">
        <v>8046</v>
      </c>
      <c r="B258" s="190" t="s">
        <v>923</v>
      </c>
      <c r="C258" s="190" t="s">
        <v>923</v>
      </c>
      <c r="D258" s="190" t="s">
        <v>656</v>
      </c>
    </row>
    <row r="259" spans="1:4">
      <c r="A259" s="190">
        <v>8047</v>
      </c>
      <c r="B259" s="190" t="s">
        <v>923</v>
      </c>
      <c r="C259" s="190" t="s">
        <v>923</v>
      </c>
      <c r="D259" s="190" t="s">
        <v>656</v>
      </c>
    </row>
    <row r="260" spans="1:4">
      <c r="A260" s="190">
        <v>8048</v>
      </c>
      <c r="B260" s="190" t="s">
        <v>923</v>
      </c>
      <c r="C260" s="190" t="s">
        <v>923</v>
      </c>
      <c r="D260" s="190" t="s">
        <v>656</v>
      </c>
    </row>
    <row r="261" spans="1:4">
      <c r="A261" s="190">
        <v>8049</v>
      </c>
      <c r="B261" s="190" t="s">
        <v>923</v>
      </c>
      <c r="C261" s="190" t="s">
        <v>923</v>
      </c>
      <c r="D261" s="190" t="s">
        <v>656</v>
      </c>
    </row>
    <row r="262" spans="1:4">
      <c r="A262" s="190">
        <v>8050</v>
      </c>
      <c r="B262" s="190" t="s">
        <v>923</v>
      </c>
      <c r="C262" s="190" t="s">
        <v>923</v>
      </c>
      <c r="D262" s="190" t="s">
        <v>656</v>
      </c>
    </row>
    <row r="263" spans="1:4">
      <c r="A263" s="190">
        <v>8051</v>
      </c>
      <c r="B263" s="190" t="s">
        <v>923</v>
      </c>
      <c r="C263" s="190" t="s">
        <v>923</v>
      </c>
      <c r="D263" s="190" t="s">
        <v>656</v>
      </c>
    </row>
    <row r="264" spans="1:4">
      <c r="A264" s="190">
        <v>8052</v>
      </c>
      <c r="B264" s="190" t="s">
        <v>923</v>
      </c>
      <c r="C264" s="190" t="s">
        <v>923</v>
      </c>
      <c r="D264" s="190" t="s">
        <v>656</v>
      </c>
    </row>
    <row r="265" spans="1:4">
      <c r="A265" s="190">
        <v>8053</v>
      </c>
      <c r="B265" s="190" t="s">
        <v>923</v>
      </c>
      <c r="C265" s="190" t="s">
        <v>923</v>
      </c>
      <c r="D265" s="190" t="s">
        <v>656</v>
      </c>
    </row>
    <row r="266" spans="1:4">
      <c r="A266" s="190">
        <v>8055</v>
      </c>
      <c r="B266" s="190" t="s">
        <v>923</v>
      </c>
      <c r="C266" s="190" t="s">
        <v>923</v>
      </c>
      <c r="D266" s="190" t="s">
        <v>656</v>
      </c>
    </row>
    <row r="267" spans="1:4">
      <c r="A267" s="190">
        <v>8057</v>
      </c>
      <c r="B267" s="190" t="s">
        <v>923</v>
      </c>
      <c r="C267" s="190" t="s">
        <v>923</v>
      </c>
      <c r="D267" s="190" t="s">
        <v>656</v>
      </c>
    </row>
    <row r="268" spans="1:4">
      <c r="A268" s="190">
        <v>8064</v>
      </c>
      <c r="B268" s="190" t="s">
        <v>923</v>
      </c>
      <c r="C268" s="190" t="s">
        <v>923</v>
      </c>
      <c r="D268" s="190" t="s">
        <v>656</v>
      </c>
    </row>
    <row r="269" spans="1:4">
      <c r="A269" s="190">
        <v>8468</v>
      </c>
      <c r="B269" s="190" t="s">
        <v>924</v>
      </c>
      <c r="C269" s="190" t="s">
        <v>925</v>
      </c>
      <c r="D269" s="190" t="s">
        <v>656</v>
      </c>
    </row>
    <row r="270" spans="1:4">
      <c r="A270" s="190">
        <v>8468</v>
      </c>
      <c r="B270" s="190" t="s">
        <v>926</v>
      </c>
      <c r="C270" s="190" t="s">
        <v>925</v>
      </c>
      <c r="D270" s="190" t="s">
        <v>656</v>
      </c>
    </row>
    <row r="271" spans="1:4">
      <c r="A271" s="190">
        <v>8476</v>
      </c>
      <c r="B271" s="190" t="s">
        <v>927</v>
      </c>
      <c r="C271" s="190" t="s">
        <v>925</v>
      </c>
      <c r="D271" s="190" t="s">
        <v>656</v>
      </c>
    </row>
    <row r="272" spans="1:4">
      <c r="A272" s="190">
        <v>8477</v>
      </c>
      <c r="B272" s="190" t="s">
        <v>928</v>
      </c>
      <c r="C272" s="190" t="s">
        <v>925</v>
      </c>
      <c r="D272" s="190" t="s">
        <v>656</v>
      </c>
    </row>
    <row r="273" spans="1:4">
      <c r="A273" s="190">
        <v>8525</v>
      </c>
      <c r="B273" s="190" t="s">
        <v>929</v>
      </c>
      <c r="C273" s="190" t="s">
        <v>925</v>
      </c>
      <c r="D273" s="190" t="s">
        <v>656</v>
      </c>
    </row>
    <row r="274" spans="1:4">
      <c r="A274" s="190">
        <v>8804</v>
      </c>
      <c r="B274" s="190" t="s">
        <v>930</v>
      </c>
      <c r="C274" s="190" t="s">
        <v>931</v>
      </c>
      <c r="D274" s="190" t="s">
        <v>656</v>
      </c>
    </row>
    <row r="275" spans="1:4">
      <c r="A275" s="190">
        <v>8820</v>
      </c>
      <c r="B275" s="190" t="s">
        <v>931</v>
      </c>
      <c r="C275" s="190" t="s">
        <v>931</v>
      </c>
      <c r="D275" s="190" t="s">
        <v>656</v>
      </c>
    </row>
    <row r="276" spans="1:4">
      <c r="A276" s="190">
        <v>8824</v>
      </c>
      <c r="B276" s="190" t="s">
        <v>932</v>
      </c>
      <c r="C276" s="190" t="s">
        <v>931</v>
      </c>
      <c r="D276" s="190" t="s">
        <v>656</v>
      </c>
    </row>
    <row r="277" spans="1:4">
      <c r="A277" s="190">
        <v>8825</v>
      </c>
      <c r="B277" s="190" t="s">
        <v>933</v>
      </c>
      <c r="C277" s="190" t="s">
        <v>931</v>
      </c>
      <c r="D277" s="190" t="s">
        <v>656</v>
      </c>
    </row>
    <row r="278" spans="1:4">
      <c r="A278" s="190">
        <v>8353</v>
      </c>
      <c r="B278" s="190" t="s">
        <v>934</v>
      </c>
      <c r="C278" s="190" t="s">
        <v>934</v>
      </c>
      <c r="D278" s="190" t="s">
        <v>656</v>
      </c>
    </row>
    <row r="279" spans="1:4">
      <c r="A279" s="190">
        <v>8354</v>
      </c>
      <c r="B279" s="190" t="s">
        <v>935</v>
      </c>
      <c r="C279" s="190" t="s">
        <v>934</v>
      </c>
      <c r="D279" s="190" t="s">
        <v>656</v>
      </c>
    </row>
    <row r="280" spans="1:4">
      <c r="A280" s="190">
        <v>8354</v>
      </c>
      <c r="B280" s="190" t="s">
        <v>936</v>
      </c>
      <c r="C280" s="190" t="s">
        <v>934</v>
      </c>
      <c r="D280" s="190" t="s">
        <v>656</v>
      </c>
    </row>
    <row r="281" spans="1:4">
      <c r="A281" s="190">
        <v>8135</v>
      </c>
      <c r="B281" s="190" t="s">
        <v>937</v>
      </c>
      <c r="C281" s="190" t="s">
        <v>938</v>
      </c>
      <c r="D281" s="190" t="s">
        <v>656</v>
      </c>
    </row>
    <row r="282" spans="1:4">
      <c r="A282" s="190">
        <v>8135</v>
      </c>
      <c r="B282" s="190" t="s">
        <v>939</v>
      </c>
      <c r="C282" s="190" t="s">
        <v>938</v>
      </c>
      <c r="D282" s="190" t="s">
        <v>656</v>
      </c>
    </row>
    <row r="283" spans="1:4">
      <c r="A283" s="190">
        <v>8810</v>
      </c>
      <c r="B283" s="190" t="s">
        <v>938</v>
      </c>
      <c r="C283" s="190" t="s">
        <v>938</v>
      </c>
      <c r="D283" s="190" t="s">
        <v>656</v>
      </c>
    </row>
    <row r="284" spans="1:4">
      <c r="A284" s="190">
        <v>8815</v>
      </c>
      <c r="B284" s="190" t="s">
        <v>940</v>
      </c>
      <c r="C284" s="190" t="s">
        <v>938</v>
      </c>
      <c r="D284" s="190" t="s">
        <v>656</v>
      </c>
    </row>
    <row r="285" spans="1:4">
      <c r="A285" s="190">
        <v>8816</v>
      </c>
      <c r="B285" s="190" t="s">
        <v>941</v>
      </c>
      <c r="C285" s="190" t="s">
        <v>938</v>
      </c>
      <c r="D285" s="190" t="s">
        <v>656</v>
      </c>
    </row>
    <row r="286" spans="1:4">
      <c r="A286" s="190">
        <v>8307</v>
      </c>
      <c r="B286" s="190" t="s">
        <v>942</v>
      </c>
      <c r="C286" s="190" t="s">
        <v>943</v>
      </c>
      <c r="D286" s="190" t="s">
        <v>656</v>
      </c>
    </row>
    <row r="287" spans="1:4">
      <c r="A287" s="190">
        <v>8307</v>
      </c>
      <c r="B287" s="190" t="s">
        <v>944</v>
      </c>
      <c r="C287" s="190" t="s">
        <v>943</v>
      </c>
      <c r="D287" s="190" t="s">
        <v>656</v>
      </c>
    </row>
    <row r="288" spans="1:4">
      <c r="A288" s="190">
        <v>8308</v>
      </c>
      <c r="B288" s="190" t="s">
        <v>945</v>
      </c>
      <c r="C288" s="190" t="s">
        <v>943</v>
      </c>
      <c r="D288" s="190" t="s">
        <v>656</v>
      </c>
    </row>
    <row r="289" spans="1:4">
      <c r="A289" s="190">
        <v>8308</v>
      </c>
      <c r="B289" s="190" t="s">
        <v>946</v>
      </c>
      <c r="C289" s="190" t="s">
        <v>943</v>
      </c>
      <c r="D289" s="190" t="s">
        <v>656</v>
      </c>
    </row>
    <row r="290" spans="1:4">
      <c r="A290" s="190">
        <v>8314</v>
      </c>
      <c r="B290" s="190" t="s">
        <v>947</v>
      </c>
      <c r="C290" s="190" t="s">
        <v>943</v>
      </c>
      <c r="D290" s="190" t="s">
        <v>656</v>
      </c>
    </row>
    <row r="291" spans="1:4">
      <c r="A291" s="190">
        <v>8493</v>
      </c>
      <c r="B291" s="190" t="s">
        <v>948</v>
      </c>
      <c r="C291" s="190" t="s">
        <v>949</v>
      </c>
      <c r="D291" s="190" t="s">
        <v>656</v>
      </c>
    </row>
    <row r="292" spans="1:4">
      <c r="A292" s="190">
        <v>8494</v>
      </c>
      <c r="B292" s="190" t="s">
        <v>949</v>
      </c>
      <c r="C292" s="190" t="s">
        <v>949</v>
      </c>
      <c r="D292" s="190" t="s">
        <v>656</v>
      </c>
    </row>
    <row r="293" spans="1:4">
      <c r="A293" s="190">
        <v>8499</v>
      </c>
      <c r="B293" s="190" t="s">
        <v>950</v>
      </c>
      <c r="C293" s="190" t="s">
        <v>949</v>
      </c>
      <c r="D293" s="190" t="s">
        <v>656</v>
      </c>
    </row>
    <row r="294" spans="1:4">
      <c r="A294" s="190">
        <v>8542</v>
      </c>
      <c r="B294" s="190" t="s">
        <v>951</v>
      </c>
      <c r="C294" s="190" t="s">
        <v>951</v>
      </c>
      <c r="D294" s="190" t="s">
        <v>656</v>
      </c>
    </row>
    <row r="295" spans="1:4">
      <c r="A295" s="190">
        <v>8543</v>
      </c>
      <c r="B295" s="190" t="s">
        <v>952</v>
      </c>
      <c r="C295" s="190" t="s">
        <v>951</v>
      </c>
      <c r="D295" s="190" t="s">
        <v>656</v>
      </c>
    </row>
    <row r="296" spans="1:4">
      <c r="A296" s="190">
        <v>8543</v>
      </c>
      <c r="B296" s="190" t="s">
        <v>953</v>
      </c>
      <c r="C296" s="190" t="s">
        <v>951</v>
      </c>
      <c r="D296" s="190" t="s">
        <v>656</v>
      </c>
    </row>
    <row r="297" spans="1:4">
      <c r="A297" s="190">
        <v>8543</v>
      </c>
      <c r="B297" s="190" t="s">
        <v>954</v>
      </c>
      <c r="C297" s="190" t="s">
        <v>951</v>
      </c>
      <c r="D297" s="190" t="s">
        <v>656</v>
      </c>
    </row>
    <row r="298" spans="1:4">
      <c r="A298" s="190">
        <v>8544</v>
      </c>
      <c r="B298" s="190" t="s">
        <v>955</v>
      </c>
      <c r="C298" s="190" t="s">
        <v>951</v>
      </c>
      <c r="D298" s="190" t="s">
        <v>656</v>
      </c>
    </row>
    <row r="299" spans="1:4">
      <c r="A299" s="190">
        <v>8546</v>
      </c>
      <c r="B299" s="190" t="s">
        <v>956</v>
      </c>
      <c r="C299" s="190" t="s">
        <v>951</v>
      </c>
      <c r="D299" s="190" t="s">
        <v>656</v>
      </c>
    </row>
    <row r="300" spans="1:4">
      <c r="A300" s="190">
        <v>3270</v>
      </c>
      <c r="B300" s="190" t="s">
        <v>957</v>
      </c>
      <c r="C300" s="190" t="s">
        <v>957</v>
      </c>
      <c r="D300" s="190" t="s">
        <v>958</v>
      </c>
    </row>
    <row r="301" spans="1:4">
      <c r="A301" s="190">
        <v>3282</v>
      </c>
      <c r="B301" s="190" t="s">
        <v>959</v>
      </c>
      <c r="C301" s="190" t="s">
        <v>960</v>
      </c>
      <c r="D301" s="190" t="s">
        <v>958</v>
      </c>
    </row>
    <row r="302" spans="1:4">
      <c r="A302" s="190">
        <v>3257</v>
      </c>
      <c r="B302" s="190" t="s">
        <v>961</v>
      </c>
      <c r="C302" s="190" t="s">
        <v>961</v>
      </c>
      <c r="D302" s="190" t="s">
        <v>958</v>
      </c>
    </row>
    <row r="303" spans="1:4">
      <c r="A303" s="190">
        <v>3257</v>
      </c>
      <c r="B303" s="190" t="s">
        <v>962</v>
      </c>
      <c r="C303" s="190" t="s">
        <v>961</v>
      </c>
      <c r="D303" s="190" t="s">
        <v>958</v>
      </c>
    </row>
    <row r="304" spans="1:4">
      <c r="A304" s="190">
        <v>3262</v>
      </c>
      <c r="B304" s="190" t="s">
        <v>963</v>
      </c>
      <c r="C304" s="190" t="s">
        <v>961</v>
      </c>
      <c r="D304" s="190" t="s">
        <v>958</v>
      </c>
    </row>
    <row r="305" spans="1:4">
      <c r="A305" s="190">
        <v>3207</v>
      </c>
      <c r="B305" s="190" t="s">
        <v>964</v>
      </c>
      <c r="C305" s="190" t="s">
        <v>965</v>
      </c>
      <c r="D305" s="190" t="s">
        <v>958</v>
      </c>
    </row>
    <row r="306" spans="1:4">
      <c r="A306" s="190">
        <v>3283</v>
      </c>
      <c r="B306" s="190" t="s">
        <v>965</v>
      </c>
      <c r="C306" s="190" t="s">
        <v>965</v>
      </c>
      <c r="D306" s="190" t="s">
        <v>958</v>
      </c>
    </row>
    <row r="307" spans="1:4">
      <c r="A307" s="190">
        <v>3283</v>
      </c>
      <c r="B307" s="190" t="s">
        <v>966</v>
      </c>
      <c r="C307" s="190" t="s">
        <v>965</v>
      </c>
      <c r="D307" s="190" t="s">
        <v>958</v>
      </c>
    </row>
    <row r="308" spans="1:4">
      <c r="A308" s="190">
        <v>3273</v>
      </c>
      <c r="B308" s="190" t="s">
        <v>967</v>
      </c>
      <c r="C308" s="190" t="s">
        <v>967</v>
      </c>
      <c r="D308" s="190" t="s">
        <v>958</v>
      </c>
    </row>
    <row r="309" spans="1:4">
      <c r="A309" s="190">
        <v>3250</v>
      </c>
      <c r="B309" s="190" t="s">
        <v>968</v>
      </c>
      <c r="C309" s="190" t="s">
        <v>968</v>
      </c>
      <c r="D309" s="190" t="s">
        <v>958</v>
      </c>
    </row>
    <row r="310" spans="1:4">
      <c r="A310" s="190">
        <v>3292</v>
      </c>
      <c r="B310" s="190" t="s">
        <v>969</v>
      </c>
      <c r="C310" s="190" t="s">
        <v>968</v>
      </c>
      <c r="D310" s="190" t="s">
        <v>958</v>
      </c>
    </row>
    <row r="311" spans="1:4">
      <c r="A311" s="190">
        <v>3042</v>
      </c>
      <c r="B311" s="190" t="s">
        <v>970</v>
      </c>
      <c r="C311" s="190" t="s">
        <v>971</v>
      </c>
      <c r="D311" s="190" t="s">
        <v>958</v>
      </c>
    </row>
    <row r="312" spans="1:4">
      <c r="A312" s="190">
        <v>3045</v>
      </c>
      <c r="B312" s="190" t="s">
        <v>971</v>
      </c>
      <c r="C312" s="190" t="s">
        <v>971</v>
      </c>
      <c r="D312" s="190" t="s">
        <v>958</v>
      </c>
    </row>
    <row r="313" spans="1:4">
      <c r="A313" s="190">
        <v>3046</v>
      </c>
      <c r="B313" s="190" t="s">
        <v>972</v>
      </c>
      <c r="C313" s="190" t="s">
        <v>971</v>
      </c>
      <c r="D313" s="190" t="s">
        <v>958</v>
      </c>
    </row>
    <row r="314" spans="1:4">
      <c r="A314" s="190">
        <v>3036</v>
      </c>
      <c r="B314" s="190" t="s">
        <v>973</v>
      </c>
      <c r="C314" s="190" t="s">
        <v>974</v>
      </c>
      <c r="D314" s="190" t="s">
        <v>958</v>
      </c>
    </row>
    <row r="315" spans="1:4">
      <c r="A315" s="190">
        <v>3271</v>
      </c>
      <c r="B315" s="190" t="s">
        <v>975</v>
      </c>
      <c r="C315" s="190" t="s">
        <v>974</v>
      </c>
      <c r="D315" s="190" t="s">
        <v>958</v>
      </c>
    </row>
    <row r="316" spans="1:4">
      <c r="A316" s="190">
        <v>3053</v>
      </c>
      <c r="B316" s="190" t="s">
        <v>976</v>
      </c>
      <c r="C316" s="190" t="s">
        <v>977</v>
      </c>
      <c r="D316" s="190" t="s">
        <v>958</v>
      </c>
    </row>
    <row r="317" spans="1:4">
      <c r="A317" s="190">
        <v>3251</v>
      </c>
      <c r="B317" s="190" t="s">
        <v>978</v>
      </c>
      <c r="C317" s="190" t="s">
        <v>977</v>
      </c>
      <c r="D317" s="190" t="s">
        <v>958</v>
      </c>
    </row>
    <row r="318" spans="1:4">
      <c r="A318" s="190">
        <v>3255</v>
      </c>
      <c r="B318" s="190" t="s">
        <v>979</v>
      </c>
      <c r="C318" s="190" t="s">
        <v>977</v>
      </c>
      <c r="D318" s="190" t="s">
        <v>958</v>
      </c>
    </row>
    <row r="319" spans="1:4">
      <c r="A319" s="190">
        <v>3256</v>
      </c>
      <c r="B319" s="190" t="s">
        <v>980</v>
      </c>
      <c r="C319" s="190" t="s">
        <v>977</v>
      </c>
      <c r="D319" s="190" t="s">
        <v>958</v>
      </c>
    </row>
    <row r="320" spans="1:4">
      <c r="A320" s="190">
        <v>3256</v>
      </c>
      <c r="B320" s="190" t="s">
        <v>981</v>
      </c>
      <c r="C320" s="190" t="s">
        <v>977</v>
      </c>
      <c r="D320" s="190" t="s">
        <v>958</v>
      </c>
    </row>
    <row r="321" spans="1:4">
      <c r="A321" s="190">
        <v>3256</v>
      </c>
      <c r="B321" s="190" t="s">
        <v>982</v>
      </c>
      <c r="C321" s="190" t="s">
        <v>977</v>
      </c>
      <c r="D321" s="190" t="s">
        <v>958</v>
      </c>
    </row>
    <row r="322" spans="1:4">
      <c r="A322" s="190">
        <v>3054</v>
      </c>
      <c r="B322" s="190" t="s">
        <v>983</v>
      </c>
      <c r="C322" s="190" t="s">
        <v>983</v>
      </c>
      <c r="D322" s="190" t="s">
        <v>958</v>
      </c>
    </row>
    <row r="323" spans="1:4">
      <c r="A323" s="190">
        <v>3035</v>
      </c>
      <c r="B323" s="190" t="s">
        <v>984</v>
      </c>
      <c r="C323" s="190" t="s">
        <v>985</v>
      </c>
      <c r="D323" s="190" t="s">
        <v>958</v>
      </c>
    </row>
    <row r="324" spans="1:4">
      <c r="A324" s="190">
        <v>3266</v>
      </c>
      <c r="B324" s="190" t="s">
        <v>986</v>
      </c>
      <c r="C324" s="190" t="s">
        <v>985</v>
      </c>
      <c r="D324" s="190" t="s">
        <v>958</v>
      </c>
    </row>
    <row r="325" spans="1:4">
      <c r="A325" s="190">
        <v>3267</v>
      </c>
      <c r="B325" s="190" t="s">
        <v>987</v>
      </c>
      <c r="C325" s="190" t="s">
        <v>985</v>
      </c>
      <c r="D325" s="190" t="s">
        <v>958</v>
      </c>
    </row>
    <row r="326" spans="1:4">
      <c r="A326" s="190">
        <v>3268</v>
      </c>
      <c r="B326" s="190" t="s">
        <v>988</v>
      </c>
      <c r="C326" s="190" t="s">
        <v>985</v>
      </c>
      <c r="D326" s="190" t="s">
        <v>958</v>
      </c>
    </row>
    <row r="327" spans="1:4">
      <c r="A327" s="190">
        <v>4912</v>
      </c>
      <c r="B327" s="190" t="s">
        <v>989</v>
      </c>
      <c r="C327" s="190" t="s">
        <v>989</v>
      </c>
      <c r="D327" s="190" t="s">
        <v>958</v>
      </c>
    </row>
    <row r="328" spans="1:4">
      <c r="A328" s="190">
        <v>4944</v>
      </c>
      <c r="B328" s="190" t="s">
        <v>990</v>
      </c>
      <c r="C328" s="190" t="s">
        <v>990</v>
      </c>
      <c r="D328" s="190" t="s">
        <v>958</v>
      </c>
    </row>
    <row r="329" spans="1:4">
      <c r="A329" s="190">
        <v>4913</v>
      </c>
      <c r="B329" s="190" t="s">
        <v>991</v>
      </c>
      <c r="C329" s="190" t="s">
        <v>991</v>
      </c>
      <c r="D329" s="190" t="s">
        <v>958</v>
      </c>
    </row>
    <row r="330" spans="1:4">
      <c r="A330" s="190">
        <v>3368</v>
      </c>
      <c r="B330" s="190" t="s">
        <v>992</v>
      </c>
      <c r="C330" s="190" t="s">
        <v>992</v>
      </c>
      <c r="D330" s="190" t="s">
        <v>958</v>
      </c>
    </row>
    <row r="331" spans="1:4">
      <c r="A331" s="190">
        <v>4917</v>
      </c>
      <c r="B331" s="190" t="s">
        <v>993</v>
      </c>
      <c r="C331" s="190" t="s">
        <v>994</v>
      </c>
      <c r="D331" s="190" t="s">
        <v>958</v>
      </c>
    </row>
    <row r="332" spans="1:4">
      <c r="A332" s="190">
        <v>4955</v>
      </c>
      <c r="B332" s="190" t="s">
        <v>995</v>
      </c>
      <c r="C332" s="190" t="s">
        <v>995</v>
      </c>
      <c r="D332" s="190" t="s">
        <v>958</v>
      </c>
    </row>
    <row r="333" spans="1:4">
      <c r="A333" s="190">
        <v>4900</v>
      </c>
      <c r="B333" s="190" t="s">
        <v>996</v>
      </c>
      <c r="C333" s="190" t="s">
        <v>996</v>
      </c>
      <c r="D333" s="190" t="s">
        <v>958</v>
      </c>
    </row>
    <row r="334" spans="1:4">
      <c r="A334" s="190">
        <v>4916</v>
      </c>
      <c r="B334" s="190" t="s">
        <v>997</v>
      </c>
      <c r="C334" s="190" t="s">
        <v>996</v>
      </c>
      <c r="D334" s="190" t="s">
        <v>958</v>
      </c>
    </row>
    <row r="335" spans="1:4">
      <c r="A335" s="190">
        <v>4924</v>
      </c>
      <c r="B335" s="190" t="s">
        <v>998</v>
      </c>
      <c r="C335" s="190" t="s">
        <v>996</v>
      </c>
      <c r="D335" s="190" t="s">
        <v>958</v>
      </c>
    </row>
    <row r="336" spans="1:4">
      <c r="A336" s="190">
        <v>4932</v>
      </c>
      <c r="B336" s="190" t="s">
        <v>999</v>
      </c>
      <c r="C336" s="190" t="s">
        <v>999</v>
      </c>
      <c r="D336" s="190" t="s">
        <v>958</v>
      </c>
    </row>
    <row r="337" spans="1:4">
      <c r="A337" s="190">
        <v>4932</v>
      </c>
      <c r="B337" s="190" t="s">
        <v>1000</v>
      </c>
      <c r="C337" s="190" t="s">
        <v>1001</v>
      </c>
      <c r="D337" s="190" t="s">
        <v>958</v>
      </c>
    </row>
    <row r="338" spans="1:4">
      <c r="A338" s="190">
        <v>4934</v>
      </c>
      <c r="B338" s="190" t="s">
        <v>1001</v>
      </c>
      <c r="C338" s="190" t="s">
        <v>1001</v>
      </c>
      <c r="D338" s="190" t="s">
        <v>958</v>
      </c>
    </row>
    <row r="339" spans="1:4">
      <c r="A339" s="190">
        <v>4935</v>
      </c>
      <c r="B339" s="190" t="s">
        <v>1002</v>
      </c>
      <c r="C339" s="190" t="s">
        <v>1001</v>
      </c>
      <c r="D339" s="190" t="s">
        <v>958</v>
      </c>
    </row>
    <row r="340" spans="1:4">
      <c r="A340" s="190">
        <v>4936</v>
      </c>
      <c r="B340" s="190" t="s">
        <v>1003</v>
      </c>
      <c r="C340" s="190" t="s">
        <v>1001</v>
      </c>
      <c r="D340" s="190" t="s">
        <v>958</v>
      </c>
    </row>
    <row r="341" spans="1:4">
      <c r="A341" s="190">
        <v>4917</v>
      </c>
      <c r="B341" s="190" t="s">
        <v>1004</v>
      </c>
      <c r="C341" s="190" t="s">
        <v>1004</v>
      </c>
      <c r="D341" s="190" t="s">
        <v>958</v>
      </c>
    </row>
    <row r="342" spans="1:4">
      <c r="A342" s="190">
        <v>4943</v>
      </c>
      <c r="B342" s="190" t="s">
        <v>1005</v>
      </c>
      <c r="C342" s="190" t="s">
        <v>1005</v>
      </c>
      <c r="D342" s="190" t="s">
        <v>958</v>
      </c>
    </row>
    <row r="343" spans="1:4">
      <c r="A343" s="190">
        <v>4919</v>
      </c>
      <c r="B343" s="190" t="s">
        <v>1006</v>
      </c>
      <c r="C343" s="190" t="s">
        <v>1006</v>
      </c>
      <c r="D343" s="190" t="s">
        <v>958</v>
      </c>
    </row>
    <row r="344" spans="1:4">
      <c r="A344" s="190">
        <v>4914</v>
      </c>
      <c r="B344" s="190" t="s">
        <v>1007</v>
      </c>
      <c r="C344" s="190" t="s">
        <v>1008</v>
      </c>
      <c r="D344" s="190" t="s">
        <v>958</v>
      </c>
    </row>
    <row r="345" spans="1:4">
      <c r="A345" s="190">
        <v>4938</v>
      </c>
      <c r="B345" s="190" t="s">
        <v>1009</v>
      </c>
      <c r="C345" s="190" t="s">
        <v>1009</v>
      </c>
      <c r="D345" s="190" t="s">
        <v>958</v>
      </c>
    </row>
    <row r="346" spans="1:4">
      <c r="A346" s="190">
        <v>4938</v>
      </c>
      <c r="B346" s="190" t="s">
        <v>1010</v>
      </c>
      <c r="C346" s="190" t="s">
        <v>1010</v>
      </c>
      <c r="D346" s="190" t="s">
        <v>958</v>
      </c>
    </row>
    <row r="347" spans="1:4">
      <c r="A347" s="190">
        <v>4933</v>
      </c>
      <c r="B347" s="190" t="s">
        <v>1011</v>
      </c>
      <c r="C347" s="190" t="s">
        <v>1011</v>
      </c>
      <c r="D347" s="190" t="s">
        <v>958</v>
      </c>
    </row>
    <row r="348" spans="1:4">
      <c r="A348" s="190">
        <v>4911</v>
      </c>
      <c r="B348" s="190" t="s">
        <v>1012</v>
      </c>
      <c r="C348" s="190" t="s">
        <v>1012</v>
      </c>
      <c r="D348" s="190" t="s">
        <v>958</v>
      </c>
    </row>
    <row r="349" spans="1:4">
      <c r="A349" s="190">
        <v>4922</v>
      </c>
      <c r="B349" s="190" t="s">
        <v>1013</v>
      </c>
      <c r="C349" s="190" t="s">
        <v>1014</v>
      </c>
      <c r="D349" s="190" t="s">
        <v>958</v>
      </c>
    </row>
    <row r="350" spans="1:4">
      <c r="A350" s="190">
        <v>4922</v>
      </c>
      <c r="B350" s="190" t="s">
        <v>1014</v>
      </c>
      <c r="C350" s="190" t="s">
        <v>1014</v>
      </c>
      <c r="D350" s="190" t="s">
        <v>958</v>
      </c>
    </row>
    <row r="351" spans="1:4">
      <c r="A351" s="190">
        <v>4937</v>
      </c>
      <c r="B351" s="190" t="s">
        <v>1015</v>
      </c>
      <c r="C351" s="190" t="s">
        <v>1015</v>
      </c>
      <c r="D351" s="190" t="s">
        <v>958</v>
      </c>
    </row>
    <row r="352" spans="1:4">
      <c r="A352" s="190">
        <v>4923</v>
      </c>
      <c r="B352" s="190" t="s">
        <v>1016</v>
      </c>
      <c r="C352" s="190" t="s">
        <v>1016</v>
      </c>
      <c r="D352" s="190" t="s">
        <v>958</v>
      </c>
    </row>
    <row r="353" spans="1:4">
      <c r="A353" s="190">
        <v>3004</v>
      </c>
      <c r="B353" s="190" t="s">
        <v>1017</v>
      </c>
      <c r="C353" s="190" t="s">
        <v>1017</v>
      </c>
      <c r="D353" s="190" t="s">
        <v>958</v>
      </c>
    </row>
    <row r="354" spans="1:4">
      <c r="A354" s="190">
        <v>3005</v>
      </c>
      <c r="B354" s="190" t="s">
        <v>1017</v>
      </c>
      <c r="C354" s="190" t="s">
        <v>1017</v>
      </c>
      <c r="D354" s="190" t="s">
        <v>958</v>
      </c>
    </row>
    <row r="355" spans="1:4">
      <c r="A355" s="190">
        <v>3006</v>
      </c>
      <c r="B355" s="190" t="s">
        <v>1017</v>
      </c>
      <c r="C355" s="190" t="s">
        <v>1017</v>
      </c>
      <c r="D355" s="190" t="s">
        <v>958</v>
      </c>
    </row>
    <row r="356" spans="1:4">
      <c r="A356" s="190">
        <v>3007</v>
      </c>
      <c r="B356" s="190" t="s">
        <v>1017</v>
      </c>
      <c r="C356" s="190" t="s">
        <v>1017</v>
      </c>
      <c r="D356" s="190" t="s">
        <v>958</v>
      </c>
    </row>
    <row r="357" spans="1:4">
      <c r="A357" s="190">
        <v>3008</v>
      </c>
      <c r="B357" s="190" t="s">
        <v>1017</v>
      </c>
      <c r="C357" s="190" t="s">
        <v>1017</v>
      </c>
      <c r="D357" s="190" t="s">
        <v>958</v>
      </c>
    </row>
    <row r="358" spans="1:4">
      <c r="A358" s="190">
        <v>3010</v>
      </c>
      <c r="B358" s="190" t="s">
        <v>1017</v>
      </c>
      <c r="C358" s="190" t="s">
        <v>1017</v>
      </c>
      <c r="D358" s="190" t="s">
        <v>958</v>
      </c>
    </row>
    <row r="359" spans="1:4">
      <c r="A359" s="190">
        <v>3011</v>
      </c>
      <c r="B359" s="190" t="s">
        <v>1017</v>
      </c>
      <c r="C359" s="190" t="s">
        <v>1017</v>
      </c>
      <c r="D359" s="190" t="s">
        <v>958</v>
      </c>
    </row>
    <row r="360" spans="1:4">
      <c r="A360" s="190">
        <v>3012</v>
      </c>
      <c r="B360" s="190" t="s">
        <v>1017</v>
      </c>
      <c r="C360" s="190" t="s">
        <v>1017</v>
      </c>
      <c r="D360" s="190" t="s">
        <v>958</v>
      </c>
    </row>
    <row r="361" spans="1:4">
      <c r="A361" s="190">
        <v>3013</v>
      </c>
      <c r="B361" s="190" t="s">
        <v>1017</v>
      </c>
      <c r="C361" s="190" t="s">
        <v>1017</v>
      </c>
      <c r="D361" s="190" t="s">
        <v>958</v>
      </c>
    </row>
    <row r="362" spans="1:4">
      <c r="A362" s="190">
        <v>3014</v>
      </c>
      <c r="B362" s="190" t="s">
        <v>1017</v>
      </c>
      <c r="C362" s="190" t="s">
        <v>1017</v>
      </c>
      <c r="D362" s="190" t="s">
        <v>958</v>
      </c>
    </row>
    <row r="363" spans="1:4">
      <c r="A363" s="190">
        <v>3015</v>
      </c>
      <c r="B363" s="190" t="s">
        <v>1017</v>
      </c>
      <c r="C363" s="190" t="s">
        <v>1017</v>
      </c>
      <c r="D363" s="190" t="s">
        <v>958</v>
      </c>
    </row>
    <row r="364" spans="1:4">
      <c r="A364" s="190">
        <v>3018</v>
      </c>
      <c r="B364" s="190" t="s">
        <v>1017</v>
      </c>
      <c r="C364" s="190" t="s">
        <v>1017</v>
      </c>
      <c r="D364" s="190" t="s">
        <v>958</v>
      </c>
    </row>
    <row r="365" spans="1:4">
      <c r="A365" s="190">
        <v>3019</v>
      </c>
      <c r="B365" s="190" t="s">
        <v>1017</v>
      </c>
      <c r="C365" s="190" t="s">
        <v>1017</v>
      </c>
      <c r="D365" s="190" t="s">
        <v>958</v>
      </c>
    </row>
    <row r="366" spans="1:4">
      <c r="A366" s="190">
        <v>3020</v>
      </c>
      <c r="B366" s="190" t="s">
        <v>1017</v>
      </c>
      <c r="C366" s="190" t="s">
        <v>1017</v>
      </c>
      <c r="D366" s="190" t="s">
        <v>958</v>
      </c>
    </row>
    <row r="367" spans="1:4">
      <c r="A367" s="190">
        <v>3027</v>
      </c>
      <c r="B367" s="190" t="s">
        <v>1017</v>
      </c>
      <c r="C367" s="190" t="s">
        <v>1017</v>
      </c>
      <c r="D367" s="190" t="s">
        <v>958</v>
      </c>
    </row>
    <row r="368" spans="1:4">
      <c r="A368" s="190">
        <v>3065</v>
      </c>
      <c r="B368" s="190" t="s">
        <v>1018</v>
      </c>
      <c r="C368" s="190" t="s">
        <v>1018</v>
      </c>
      <c r="D368" s="190" t="s">
        <v>958</v>
      </c>
    </row>
    <row r="369" spans="1:4">
      <c r="A369" s="190">
        <v>3047</v>
      </c>
      <c r="B369" s="190" t="s">
        <v>1019</v>
      </c>
      <c r="C369" s="190" t="s">
        <v>1020</v>
      </c>
      <c r="D369" s="190" t="s">
        <v>958</v>
      </c>
    </row>
    <row r="370" spans="1:4">
      <c r="A370" s="190">
        <v>3037</v>
      </c>
      <c r="B370" s="190" t="s">
        <v>1021</v>
      </c>
      <c r="C370" s="190" t="s">
        <v>1022</v>
      </c>
      <c r="D370" s="190" t="s">
        <v>958</v>
      </c>
    </row>
    <row r="371" spans="1:4">
      <c r="A371" s="190">
        <v>3038</v>
      </c>
      <c r="B371" s="190" t="s">
        <v>1022</v>
      </c>
      <c r="C371" s="190" t="s">
        <v>1022</v>
      </c>
      <c r="D371" s="190" t="s">
        <v>958</v>
      </c>
    </row>
    <row r="372" spans="1:4">
      <c r="A372" s="190">
        <v>3084</v>
      </c>
      <c r="B372" s="190" t="s">
        <v>1023</v>
      </c>
      <c r="C372" s="190" t="s">
        <v>1024</v>
      </c>
      <c r="D372" s="190" t="s">
        <v>958</v>
      </c>
    </row>
    <row r="373" spans="1:4">
      <c r="A373" s="190">
        <v>3095</v>
      </c>
      <c r="B373" s="190" t="s">
        <v>1025</v>
      </c>
      <c r="C373" s="190" t="s">
        <v>1024</v>
      </c>
      <c r="D373" s="190" t="s">
        <v>958</v>
      </c>
    </row>
    <row r="374" spans="1:4">
      <c r="A374" s="190">
        <v>3097</v>
      </c>
      <c r="B374" s="190" t="s">
        <v>1026</v>
      </c>
      <c r="C374" s="190" t="s">
        <v>1024</v>
      </c>
      <c r="D374" s="190" t="s">
        <v>958</v>
      </c>
    </row>
    <row r="375" spans="1:4">
      <c r="A375" s="190">
        <v>3098</v>
      </c>
      <c r="B375" s="190" t="s">
        <v>1024</v>
      </c>
      <c r="C375" s="190" t="s">
        <v>1024</v>
      </c>
      <c r="D375" s="190" t="s">
        <v>958</v>
      </c>
    </row>
    <row r="376" spans="1:4">
      <c r="A376" s="190">
        <v>3098</v>
      </c>
      <c r="B376" s="190" t="s">
        <v>1024</v>
      </c>
      <c r="C376" s="190" t="s">
        <v>1024</v>
      </c>
      <c r="D376" s="190" t="s">
        <v>958</v>
      </c>
    </row>
    <row r="377" spans="1:4">
      <c r="A377" s="190">
        <v>3098</v>
      </c>
      <c r="B377" s="190" t="s">
        <v>1027</v>
      </c>
      <c r="C377" s="190" t="s">
        <v>1024</v>
      </c>
      <c r="D377" s="190" t="s">
        <v>958</v>
      </c>
    </row>
    <row r="378" spans="1:4">
      <c r="A378" s="190">
        <v>3144</v>
      </c>
      <c r="B378" s="190" t="s">
        <v>1028</v>
      </c>
      <c r="C378" s="190" t="s">
        <v>1024</v>
      </c>
      <c r="D378" s="190" t="s">
        <v>958</v>
      </c>
    </row>
    <row r="379" spans="1:4">
      <c r="A379" s="190">
        <v>3145</v>
      </c>
      <c r="B379" s="190" t="s">
        <v>1029</v>
      </c>
      <c r="C379" s="190" t="s">
        <v>1024</v>
      </c>
      <c r="D379" s="190" t="s">
        <v>958</v>
      </c>
    </row>
    <row r="380" spans="1:4">
      <c r="A380" s="190">
        <v>3147</v>
      </c>
      <c r="B380" s="190" t="s">
        <v>1030</v>
      </c>
      <c r="C380" s="190" t="s">
        <v>1024</v>
      </c>
      <c r="D380" s="190" t="s">
        <v>958</v>
      </c>
    </row>
    <row r="381" spans="1:4">
      <c r="A381" s="190">
        <v>3172</v>
      </c>
      <c r="B381" s="190" t="s">
        <v>1031</v>
      </c>
      <c r="C381" s="190" t="s">
        <v>1024</v>
      </c>
      <c r="D381" s="190" t="s">
        <v>958</v>
      </c>
    </row>
    <row r="382" spans="1:4">
      <c r="A382" s="190">
        <v>3173</v>
      </c>
      <c r="B382" s="190" t="s">
        <v>1032</v>
      </c>
      <c r="C382" s="190" t="s">
        <v>1024</v>
      </c>
      <c r="D382" s="190" t="s">
        <v>958</v>
      </c>
    </row>
    <row r="383" spans="1:4">
      <c r="A383" s="190">
        <v>3174</v>
      </c>
      <c r="B383" s="190" t="s">
        <v>1033</v>
      </c>
      <c r="C383" s="190" t="s">
        <v>1024</v>
      </c>
      <c r="D383" s="190" t="s">
        <v>958</v>
      </c>
    </row>
    <row r="384" spans="1:4">
      <c r="A384" s="190">
        <v>3073</v>
      </c>
      <c r="B384" s="190" t="s">
        <v>1034</v>
      </c>
      <c r="C384" s="190" t="s">
        <v>1035</v>
      </c>
      <c r="D384" s="190" t="s">
        <v>958</v>
      </c>
    </row>
    <row r="385" spans="1:4">
      <c r="A385" s="190">
        <v>3074</v>
      </c>
      <c r="B385" s="190" t="s">
        <v>1036</v>
      </c>
      <c r="C385" s="190" t="s">
        <v>1035</v>
      </c>
      <c r="D385" s="190" t="s">
        <v>958</v>
      </c>
    </row>
    <row r="386" spans="1:4">
      <c r="A386" s="190">
        <v>3096</v>
      </c>
      <c r="B386" s="190" t="s">
        <v>1037</v>
      </c>
      <c r="C386" s="190" t="s">
        <v>1037</v>
      </c>
      <c r="D386" s="190" t="s">
        <v>958</v>
      </c>
    </row>
    <row r="387" spans="1:4">
      <c r="A387" s="190">
        <v>3066</v>
      </c>
      <c r="B387" s="190" t="s">
        <v>1038</v>
      </c>
      <c r="C387" s="190" t="s">
        <v>1038</v>
      </c>
      <c r="D387" s="190" t="s">
        <v>958</v>
      </c>
    </row>
    <row r="388" spans="1:4">
      <c r="A388" s="190">
        <v>3067</v>
      </c>
      <c r="B388" s="190" t="s">
        <v>1039</v>
      </c>
      <c r="C388" s="190" t="s">
        <v>1040</v>
      </c>
      <c r="D388" s="190" t="s">
        <v>958</v>
      </c>
    </row>
    <row r="389" spans="1:4">
      <c r="A389" s="190">
        <v>3068</v>
      </c>
      <c r="B389" s="190" t="s">
        <v>1041</v>
      </c>
      <c r="C389" s="190" t="s">
        <v>1040</v>
      </c>
      <c r="D389" s="190" t="s">
        <v>958</v>
      </c>
    </row>
    <row r="390" spans="1:4">
      <c r="A390" s="190">
        <v>3032</v>
      </c>
      <c r="B390" s="190" t="s">
        <v>1042</v>
      </c>
      <c r="C390" s="190" t="s">
        <v>1043</v>
      </c>
      <c r="D390" s="190" t="s">
        <v>958</v>
      </c>
    </row>
    <row r="391" spans="1:4">
      <c r="A391" s="190">
        <v>3033</v>
      </c>
      <c r="B391" s="190" t="s">
        <v>1044</v>
      </c>
      <c r="C391" s="190" t="s">
        <v>1043</v>
      </c>
      <c r="D391" s="190" t="s">
        <v>958</v>
      </c>
    </row>
    <row r="392" spans="1:4">
      <c r="A392" s="190">
        <v>3034</v>
      </c>
      <c r="B392" s="190" t="s">
        <v>1045</v>
      </c>
      <c r="C392" s="190" t="s">
        <v>1043</v>
      </c>
      <c r="D392" s="190" t="s">
        <v>958</v>
      </c>
    </row>
    <row r="393" spans="1:4">
      <c r="A393" s="190">
        <v>3043</v>
      </c>
      <c r="B393" s="190" t="s">
        <v>1046</v>
      </c>
      <c r="C393" s="190" t="s">
        <v>1043</v>
      </c>
      <c r="D393" s="190" t="s">
        <v>958</v>
      </c>
    </row>
    <row r="394" spans="1:4">
      <c r="A394" s="190">
        <v>3044</v>
      </c>
      <c r="B394" s="190" t="s">
        <v>1047</v>
      </c>
      <c r="C394" s="190" t="s">
        <v>1043</v>
      </c>
      <c r="D394" s="190" t="s">
        <v>958</v>
      </c>
    </row>
    <row r="395" spans="1:4">
      <c r="A395" s="190">
        <v>3049</v>
      </c>
      <c r="B395" s="190" t="s">
        <v>1048</v>
      </c>
      <c r="C395" s="190" t="s">
        <v>1043</v>
      </c>
      <c r="D395" s="190" t="s">
        <v>958</v>
      </c>
    </row>
    <row r="396" spans="1:4">
      <c r="A396" s="190">
        <v>3052</v>
      </c>
      <c r="B396" s="190" t="s">
        <v>1049</v>
      </c>
      <c r="C396" s="190" t="s">
        <v>1049</v>
      </c>
      <c r="D396" s="190" t="s">
        <v>958</v>
      </c>
    </row>
    <row r="397" spans="1:4">
      <c r="A397" s="190">
        <v>3048</v>
      </c>
      <c r="B397" s="190" t="s">
        <v>1050</v>
      </c>
      <c r="C397" s="190" t="s">
        <v>1051</v>
      </c>
      <c r="D397" s="190" t="s">
        <v>958</v>
      </c>
    </row>
    <row r="398" spans="1:4">
      <c r="A398" s="190">
        <v>3063</v>
      </c>
      <c r="B398" s="190" t="s">
        <v>1051</v>
      </c>
      <c r="C398" s="190" t="s">
        <v>1051</v>
      </c>
      <c r="D398" s="190" t="s">
        <v>958</v>
      </c>
    </row>
    <row r="399" spans="1:4">
      <c r="A399" s="190">
        <v>3072</v>
      </c>
      <c r="B399" s="190" t="s">
        <v>1052</v>
      </c>
      <c r="C399" s="190" t="s">
        <v>1052</v>
      </c>
      <c r="D399" s="190" t="s">
        <v>958</v>
      </c>
    </row>
    <row r="400" spans="1:4">
      <c r="A400" s="190">
        <v>2502</v>
      </c>
      <c r="B400" s="190" t="s">
        <v>1053</v>
      </c>
      <c r="C400" s="190" t="s">
        <v>1053</v>
      </c>
      <c r="D400" s="190" t="s">
        <v>958</v>
      </c>
    </row>
    <row r="401" spans="1:4">
      <c r="A401" s="190">
        <v>2503</v>
      </c>
      <c r="B401" s="190" t="s">
        <v>1053</v>
      </c>
      <c r="C401" s="190" t="s">
        <v>1053</v>
      </c>
      <c r="D401" s="190" t="s">
        <v>958</v>
      </c>
    </row>
    <row r="402" spans="1:4">
      <c r="A402" s="190">
        <v>2504</v>
      </c>
      <c r="B402" s="190" t="s">
        <v>1053</v>
      </c>
      <c r="C402" s="190" t="s">
        <v>1053</v>
      </c>
      <c r="D402" s="190" t="s">
        <v>958</v>
      </c>
    </row>
    <row r="403" spans="1:4">
      <c r="A403" s="190">
        <v>2505</v>
      </c>
      <c r="B403" s="190" t="s">
        <v>1053</v>
      </c>
      <c r="C403" s="190" t="s">
        <v>1053</v>
      </c>
      <c r="D403" s="190" t="s">
        <v>958</v>
      </c>
    </row>
    <row r="404" spans="1:4">
      <c r="A404" s="190">
        <v>2532</v>
      </c>
      <c r="B404" s="190" t="s">
        <v>1054</v>
      </c>
      <c r="C404" s="190" t="s">
        <v>1055</v>
      </c>
      <c r="D404" s="190" t="s">
        <v>958</v>
      </c>
    </row>
    <row r="405" spans="1:4">
      <c r="A405" s="190">
        <v>2533</v>
      </c>
      <c r="B405" s="190" t="s">
        <v>1055</v>
      </c>
      <c r="C405" s="190" t="s">
        <v>1055</v>
      </c>
      <c r="D405" s="190" t="s">
        <v>958</v>
      </c>
    </row>
    <row r="406" spans="1:4">
      <c r="A406" s="190">
        <v>3296</v>
      </c>
      <c r="B406" s="190" t="s">
        <v>1056</v>
      </c>
      <c r="C406" s="190" t="s">
        <v>1056</v>
      </c>
      <c r="D406" s="190" t="s">
        <v>958</v>
      </c>
    </row>
    <row r="407" spans="1:4">
      <c r="A407" s="190">
        <v>3263</v>
      </c>
      <c r="B407" s="190" t="s">
        <v>1057</v>
      </c>
      <c r="C407" s="190" t="s">
        <v>1057</v>
      </c>
      <c r="D407" s="190" t="s">
        <v>958</v>
      </c>
    </row>
    <row r="408" spans="1:4">
      <c r="A408" s="190">
        <v>3294</v>
      </c>
      <c r="B408" s="190" t="s">
        <v>1058</v>
      </c>
      <c r="C408" s="190" t="s">
        <v>1058</v>
      </c>
      <c r="D408" s="190" t="s">
        <v>958</v>
      </c>
    </row>
    <row r="409" spans="1:4">
      <c r="A409" s="190">
        <v>3264</v>
      </c>
      <c r="B409" s="190" t="s">
        <v>1059</v>
      </c>
      <c r="C409" s="190" t="s">
        <v>1060</v>
      </c>
      <c r="D409" s="190" t="s">
        <v>958</v>
      </c>
    </row>
    <row r="410" spans="1:4">
      <c r="A410" s="190">
        <v>3293</v>
      </c>
      <c r="B410" s="190" t="s">
        <v>1061</v>
      </c>
      <c r="C410" s="190" t="s">
        <v>1061</v>
      </c>
      <c r="D410" s="190" t="s">
        <v>958</v>
      </c>
    </row>
    <row r="411" spans="1:4">
      <c r="A411" s="190">
        <v>2543</v>
      </c>
      <c r="B411" s="190" t="s">
        <v>1062</v>
      </c>
      <c r="C411" s="190" t="s">
        <v>1063</v>
      </c>
      <c r="D411" s="190" t="s">
        <v>958</v>
      </c>
    </row>
    <row r="412" spans="1:4">
      <c r="A412" s="190">
        <v>3297</v>
      </c>
      <c r="B412" s="190" t="s">
        <v>1064</v>
      </c>
      <c r="C412" s="190" t="s">
        <v>1064</v>
      </c>
      <c r="D412" s="190" t="s">
        <v>958</v>
      </c>
    </row>
    <row r="413" spans="1:4">
      <c r="A413" s="190">
        <v>3294</v>
      </c>
      <c r="B413" s="190" t="s">
        <v>1065</v>
      </c>
      <c r="C413" s="190" t="s">
        <v>1065</v>
      </c>
      <c r="D413" s="190" t="s">
        <v>958</v>
      </c>
    </row>
    <row r="414" spans="1:4">
      <c r="A414" s="190">
        <v>2554</v>
      </c>
      <c r="B414" s="190" t="s">
        <v>1066</v>
      </c>
      <c r="C414" s="190" t="s">
        <v>1066</v>
      </c>
      <c r="D414" s="190" t="s">
        <v>958</v>
      </c>
    </row>
    <row r="415" spans="1:4">
      <c r="A415" s="190">
        <v>3298</v>
      </c>
      <c r="B415" s="190" t="s">
        <v>1067</v>
      </c>
      <c r="C415" s="190" t="s">
        <v>1068</v>
      </c>
      <c r="D415" s="190" t="s">
        <v>958</v>
      </c>
    </row>
    <row r="416" spans="1:4">
      <c r="A416" s="190">
        <v>2542</v>
      </c>
      <c r="B416" s="190" t="s">
        <v>1069</v>
      </c>
      <c r="C416" s="190" t="s">
        <v>1069</v>
      </c>
      <c r="D416" s="190" t="s">
        <v>958</v>
      </c>
    </row>
    <row r="417" spans="1:4">
      <c r="A417" s="190">
        <v>3295</v>
      </c>
      <c r="B417" s="190" t="s">
        <v>1070</v>
      </c>
      <c r="C417" s="190" t="s">
        <v>1071</v>
      </c>
      <c r="D417" s="190" t="s">
        <v>958</v>
      </c>
    </row>
    <row r="418" spans="1:4">
      <c r="A418" s="190">
        <v>3251</v>
      </c>
      <c r="B418" s="190" t="s">
        <v>1072</v>
      </c>
      <c r="C418" s="190" t="s">
        <v>1073</v>
      </c>
      <c r="D418" s="190" t="s">
        <v>958</v>
      </c>
    </row>
    <row r="419" spans="1:4">
      <c r="A419" s="190">
        <v>3426</v>
      </c>
      <c r="B419" s="190" t="s">
        <v>1074</v>
      </c>
      <c r="C419" s="190" t="s">
        <v>1074</v>
      </c>
      <c r="D419" s="190" t="s">
        <v>958</v>
      </c>
    </row>
    <row r="420" spans="1:4">
      <c r="A420" s="190">
        <v>3473</v>
      </c>
      <c r="B420" s="190" t="s">
        <v>1075</v>
      </c>
      <c r="C420" s="190" t="s">
        <v>1075</v>
      </c>
      <c r="D420" s="190" t="s">
        <v>958</v>
      </c>
    </row>
    <row r="421" spans="1:4">
      <c r="A421" s="190">
        <v>3323</v>
      </c>
      <c r="B421" s="190" t="s">
        <v>1076</v>
      </c>
      <c r="C421" s="190" t="s">
        <v>1077</v>
      </c>
      <c r="D421" s="190" t="s">
        <v>958</v>
      </c>
    </row>
    <row r="422" spans="1:4">
      <c r="A422" s="190">
        <v>3400</v>
      </c>
      <c r="B422" s="190" t="s">
        <v>1078</v>
      </c>
      <c r="C422" s="190" t="s">
        <v>1078</v>
      </c>
      <c r="D422" s="190" t="s">
        <v>958</v>
      </c>
    </row>
    <row r="423" spans="1:4">
      <c r="A423" s="190">
        <v>3423</v>
      </c>
      <c r="B423" s="190" t="s">
        <v>1079</v>
      </c>
      <c r="C423" s="190" t="s">
        <v>1079</v>
      </c>
      <c r="D423" s="190" t="s">
        <v>958</v>
      </c>
    </row>
    <row r="424" spans="1:4">
      <c r="A424" s="190">
        <v>3424</v>
      </c>
      <c r="B424" s="190" t="s">
        <v>1080</v>
      </c>
      <c r="C424" s="190" t="s">
        <v>1079</v>
      </c>
      <c r="D424" s="190" t="s">
        <v>958</v>
      </c>
    </row>
    <row r="425" spans="1:4">
      <c r="A425" s="190">
        <v>3424</v>
      </c>
      <c r="B425" s="190" t="s">
        <v>1081</v>
      </c>
      <c r="C425" s="190" t="s">
        <v>1079</v>
      </c>
      <c r="D425" s="190" t="s">
        <v>958</v>
      </c>
    </row>
    <row r="426" spans="1:4">
      <c r="A426" s="190">
        <v>3415</v>
      </c>
      <c r="B426" s="190" t="s">
        <v>1082</v>
      </c>
      <c r="C426" s="190" t="s">
        <v>1083</v>
      </c>
      <c r="D426" s="190" t="s">
        <v>958</v>
      </c>
    </row>
    <row r="427" spans="1:4">
      <c r="A427" s="190">
        <v>3415</v>
      </c>
      <c r="B427" s="190" t="s">
        <v>1084</v>
      </c>
      <c r="C427" s="190" t="s">
        <v>1083</v>
      </c>
      <c r="D427" s="190" t="s">
        <v>958</v>
      </c>
    </row>
    <row r="428" spans="1:4">
      <c r="A428" s="190">
        <v>3419</v>
      </c>
      <c r="B428" s="190" t="s">
        <v>1085</v>
      </c>
      <c r="C428" s="190" t="s">
        <v>1083</v>
      </c>
      <c r="D428" s="190" t="s">
        <v>958</v>
      </c>
    </row>
    <row r="429" spans="1:4">
      <c r="A429" s="190">
        <v>3412</v>
      </c>
      <c r="B429" s="190" t="s">
        <v>1086</v>
      </c>
      <c r="C429" s="190" t="s">
        <v>1086</v>
      </c>
      <c r="D429" s="190" t="s">
        <v>958</v>
      </c>
    </row>
    <row r="430" spans="1:4">
      <c r="A430" s="190">
        <v>3413</v>
      </c>
      <c r="B430" s="190" t="s">
        <v>1087</v>
      </c>
      <c r="C430" s="190" t="s">
        <v>1086</v>
      </c>
      <c r="D430" s="190" t="s">
        <v>958</v>
      </c>
    </row>
    <row r="431" spans="1:4">
      <c r="A431" s="190">
        <v>3429</v>
      </c>
      <c r="B431" s="190" t="s">
        <v>1088</v>
      </c>
      <c r="C431" s="190" t="s">
        <v>1088</v>
      </c>
      <c r="D431" s="190" t="s">
        <v>958</v>
      </c>
    </row>
    <row r="432" spans="1:4">
      <c r="A432" s="190">
        <v>3324</v>
      </c>
      <c r="B432" s="190" t="s">
        <v>1089</v>
      </c>
      <c r="C432" s="190" t="s">
        <v>1089</v>
      </c>
      <c r="D432" s="190" t="s">
        <v>958</v>
      </c>
    </row>
    <row r="433" spans="1:4">
      <c r="A433" s="190">
        <v>3324</v>
      </c>
      <c r="B433" s="190" t="s">
        <v>1090</v>
      </c>
      <c r="C433" s="190" t="s">
        <v>1089</v>
      </c>
      <c r="D433" s="190" t="s">
        <v>958</v>
      </c>
    </row>
    <row r="434" spans="1:4">
      <c r="A434" s="190">
        <v>3429</v>
      </c>
      <c r="B434" s="190" t="s">
        <v>1091</v>
      </c>
      <c r="C434" s="190" t="s">
        <v>1091</v>
      </c>
      <c r="D434" s="190" t="s">
        <v>958</v>
      </c>
    </row>
    <row r="435" spans="1:4">
      <c r="A435" s="190">
        <v>3309</v>
      </c>
      <c r="B435" s="190" t="s">
        <v>1092</v>
      </c>
      <c r="C435" s="190" t="s">
        <v>1092</v>
      </c>
      <c r="D435" s="190" t="s">
        <v>958</v>
      </c>
    </row>
    <row r="436" spans="1:4">
      <c r="A436" s="190">
        <v>3422</v>
      </c>
      <c r="B436" s="190" t="s">
        <v>1093</v>
      </c>
      <c r="C436" s="190" t="s">
        <v>1094</v>
      </c>
      <c r="D436" s="190" t="s">
        <v>958</v>
      </c>
    </row>
    <row r="437" spans="1:4">
      <c r="A437" s="190">
        <v>3425</v>
      </c>
      <c r="B437" s="190" t="s">
        <v>1095</v>
      </c>
      <c r="C437" s="190" t="s">
        <v>1095</v>
      </c>
      <c r="D437" s="190" t="s">
        <v>958</v>
      </c>
    </row>
    <row r="438" spans="1:4">
      <c r="A438" s="190">
        <v>3325</v>
      </c>
      <c r="B438" s="190" t="s">
        <v>1096</v>
      </c>
      <c r="C438" s="190" t="s">
        <v>1097</v>
      </c>
      <c r="D438" s="190" t="s">
        <v>958</v>
      </c>
    </row>
    <row r="439" spans="1:4">
      <c r="A439" s="190">
        <v>3326</v>
      </c>
      <c r="B439" s="190" t="s">
        <v>1097</v>
      </c>
      <c r="C439" s="190" t="s">
        <v>1097</v>
      </c>
      <c r="D439" s="190" t="s">
        <v>958</v>
      </c>
    </row>
    <row r="440" spans="1:4">
      <c r="A440" s="190">
        <v>3421</v>
      </c>
      <c r="B440" s="190" t="s">
        <v>1098</v>
      </c>
      <c r="C440" s="190" t="s">
        <v>1098</v>
      </c>
      <c r="D440" s="190" t="s">
        <v>958</v>
      </c>
    </row>
    <row r="441" spans="1:4">
      <c r="A441" s="190">
        <v>3414</v>
      </c>
      <c r="B441" s="190" t="s">
        <v>1099</v>
      </c>
      <c r="C441" s="190" t="s">
        <v>1099</v>
      </c>
      <c r="D441" s="190" t="s">
        <v>958</v>
      </c>
    </row>
    <row r="442" spans="1:4">
      <c r="A442" s="190">
        <v>3421</v>
      </c>
      <c r="B442" s="190" t="s">
        <v>1098</v>
      </c>
      <c r="C442" s="190" t="s">
        <v>1099</v>
      </c>
      <c r="D442" s="190" t="s">
        <v>958</v>
      </c>
    </row>
    <row r="443" spans="1:4">
      <c r="A443" s="190">
        <v>3422</v>
      </c>
      <c r="B443" s="190" t="s">
        <v>1100</v>
      </c>
      <c r="C443" s="190" t="s">
        <v>1101</v>
      </c>
      <c r="D443" s="190" t="s">
        <v>958</v>
      </c>
    </row>
    <row r="444" spans="1:4">
      <c r="A444" s="190">
        <v>3422</v>
      </c>
      <c r="B444" s="190" t="s">
        <v>1102</v>
      </c>
      <c r="C444" s="190" t="s">
        <v>1101</v>
      </c>
      <c r="D444" s="190" t="s">
        <v>958</v>
      </c>
    </row>
    <row r="445" spans="1:4">
      <c r="A445" s="190">
        <v>3472</v>
      </c>
      <c r="B445" s="190" t="s">
        <v>1103</v>
      </c>
      <c r="C445" s="190" t="s">
        <v>1103</v>
      </c>
      <c r="D445" s="190" t="s">
        <v>958</v>
      </c>
    </row>
    <row r="446" spans="1:4">
      <c r="A446" s="190">
        <v>3421</v>
      </c>
      <c r="B446" s="190" t="s">
        <v>1104</v>
      </c>
      <c r="C446" s="190" t="s">
        <v>1105</v>
      </c>
      <c r="D446" s="190" t="s">
        <v>958</v>
      </c>
    </row>
    <row r="447" spans="1:4">
      <c r="A447" s="190">
        <v>3425</v>
      </c>
      <c r="B447" s="190" t="s">
        <v>1106</v>
      </c>
      <c r="C447" s="190" t="s">
        <v>1106</v>
      </c>
      <c r="D447" s="190" t="s">
        <v>958</v>
      </c>
    </row>
    <row r="448" spans="1:4">
      <c r="A448" s="190">
        <v>3472</v>
      </c>
      <c r="B448" s="190" t="s">
        <v>1107</v>
      </c>
      <c r="C448" s="190" t="s">
        <v>1107</v>
      </c>
      <c r="D448" s="190" t="s">
        <v>958</v>
      </c>
    </row>
    <row r="449" spans="1:4">
      <c r="A449" s="190">
        <v>3474</v>
      </c>
      <c r="B449" s="190" t="s">
        <v>1108</v>
      </c>
      <c r="C449" s="190" t="s">
        <v>1107</v>
      </c>
      <c r="D449" s="190" t="s">
        <v>958</v>
      </c>
    </row>
    <row r="450" spans="1:4">
      <c r="A450" s="190">
        <v>2606</v>
      </c>
      <c r="B450" s="190" t="s">
        <v>1109</v>
      </c>
      <c r="C450" s="190" t="s">
        <v>1109</v>
      </c>
      <c r="D450" s="190" t="s">
        <v>958</v>
      </c>
    </row>
    <row r="451" spans="1:4">
      <c r="A451" s="190">
        <v>2610</v>
      </c>
      <c r="B451" s="190" t="s">
        <v>1110</v>
      </c>
      <c r="C451" s="190" t="s">
        <v>1111</v>
      </c>
      <c r="D451" s="190" t="s">
        <v>958</v>
      </c>
    </row>
    <row r="452" spans="1:4">
      <c r="A452" s="190">
        <v>2612</v>
      </c>
      <c r="B452" s="190" t="s">
        <v>1111</v>
      </c>
      <c r="C452" s="190" t="s">
        <v>1111</v>
      </c>
      <c r="D452" s="190" t="s">
        <v>958</v>
      </c>
    </row>
    <row r="453" spans="1:4">
      <c r="A453" s="190">
        <v>2607</v>
      </c>
      <c r="B453" s="190" t="s">
        <v>1112</v>
      </c>
      <c r="C453" s="190" t="s">
        <v>1112</v>
      </c>
      <c r="D453" s="190" t="s">
        <v>958</v>
      </c>
    </row>
    <row r="454" spans="1:4">
      <c r="A454" s="190">
        <v>2608</v>
      </c>
      <c r="B454" s="190" t="s">
        <v>1113</v>
      </c>
      <c r="C454" s="190" t="s">
        <v>1112</v>
      </c>
      <c r="D454" s="190" t="s">
        <v>958</v>
      </c>
    </row>
    <row r="455" spans="1:4">
      <c r="A455" s="190">
        <v>2608</v>
      </c>
      <c r="B455" s="190" t="s">
        <v>1114</v>
      </c>
      <c r="C455" s="190" t="s">
        <v>1114</v>
      </c>
      <c r="D455" s="190" t="s">
        <v>958</v>
      </c>
    </row>
    <row r="456" spans="1:4">
      <c r="A456" s="190">
        <v>2333</v>
      </c>
      <c r="B456" s="190" t="s">
        <v>1115</v>
      </c>
      <c r="C456" s="190" t="s">
        <v>1115</v>
      </c>
      <c r="D456" s="190" t="s">
        <v>958</v>
      </c>
    </row>
    <row r="457" spans="1:4">
      <c r="A457" s="190">
        <v>2723</v>
      </c>
      <c r="B457" s="190" t="s">
        <v>1116</v>
      </c>
      <c r="C457" s="190" t="s">
        <v>1116</v>
      </c>
      <c r="D457" s="190" t="s">
        <v>958</v>
      </c>
    </row>
    <row r="458" spans="1:4">
      <c r="A458" s="190">
        <v>2534</v>
      </c>
      <c r="B458" s="190" t="s">
        <v>1117</v>
      </c>
      <c r="C458" s="190" t="s">
        <v>1117</v>
      </c>
      <c r="D458" s="190" t="s">
        <v>958</v>
      </c>
    </row>
    <row r="459" spans="1:4">
      <c r="A459" s="190">
        <v>2534</v>
      </c>
      <c r="B459" s="190" t="s">
        <v>1118</v>
      </c>
      <c r="C459" s="190" t="s">
        <v>1117</v>
      </c>
      <c r="D459" s="190" t="s">
        <v>958</v>
      </c>
    </row>
    <row r="460" spans="1:4">
      <c r="A460" s="190">
        <v>2616</v>
      </c>
      <c r="B460" s="190" t="s">
        <v>1119</v>
      </c>
      <c r="C460" s="190" t="s">
        <v>1120</v>
      </c>
      <c r="D460" s="190" t="s">
        <v>958</v>
      </c>
    </row>
    <row r="461" spans="1:4">
      <c r="A461" s="190">
        <v>2538</v>
      </c>
      <c r="B461" s="190" t="s">
        <v>1121</v>
      </c>
      <c r="C461" s="190" t="s">
        <v>1122</v>
      </c>
      <c r="D461" s="190" t="s">
        <v>958</v>
      </c>
    </row>
    <row r="462" spans="1:4">
      <c r="A462" s="190">
        <v>2610</v>
      </c>
      <c r="B462" s="190" t="s">
        <v>1123</v>
      </c>
      <c r="C462" s="190" t="s">
        <v>1124</v>
      </c>
      <c r="D462" s="190" t="s">
        <v>958</v>
      </c>
    </row>
    <row r="463" spans="1:4">
      <c r="A463" s="190">
        <v>2610</v>
      </c>
      <c r="B463" s="190" t="s">
        <v>1125</v>
      </c>
      <c r="C463" s="190" t="s">
        <v>1124</v>
      </c>
      <c r="D463" s="190" t="s">
        <v>958</v>
      </c>
    </row>
    <row r="464" spans="1:4">
      <c r="A464" s="190">
        <v>2610</v>
      </c>
      <c r="B464" s="190" t="s">
        <v>1126</v>
      </c>
      <c r="C464" s="190" t="s">
        <v>1124</v>
      </c>
      <c r="D464" s="190" t="s">
        <v>958</v>
      </c>
    </row>
    <row r="465" spans="1:4">
      <c r="A465" s="190">
        <v>2605</v>
      </c>
      <c r="B465" s="190" t="s">
        <v>1127</v>
      </c>
      <c r="C465" s="190" t="s">
        <v>1127</v>
      </c>
      <c r="D465" s="190" t="s">
        <v>958</v>
      </c>
    </row>
    <row r="466" spans="1:4">
      <c r="A466" s="190">
        <v>2615</v>
      </c>
      <c r="B466" s="190" t="s">
        <v>1128</v>
      </c>
      <c r="C466" s="190" t="s">
        <v>1128</v>
      </c>
      <c r="D466" s="190" t="s">
        <v>958</v>
      </c>
    </row>
    <row r="467" spans="1:4">
      <c r="A467" s="190">
        <v>2615</v>
      </c>
      <c r="B467" s="190" t="s">
        <v>1129</v>
      </c>
      <c r="C467" s="190" t="s">
        <v>1128</v>
      </c>
      <c r="D467" s="190" t="s">
        <v>958</v>
      </c>
    </row>
    <row r="468" spans="1:4">
      <c r="A468" s="190">
        <v>2720</v>
      </c>
      <c r="B468" s="190" t="s">
        <v>1130</v>
      </c>
      <c r="C468" s="190" t="s">
        <v>1130</v>
      </c>
      <c r="D468" s="190" t="s">
        <v>958</v>
      </c>
    </row>
    <row r="469" spans="1:4">
      <c r="A469" s="190">
        <v>2722</v>
      </c>
      <c r="B469" s="190" t="s">
        <v>1131</v>
      </c>
      <c r="C469" s="190" t="s">
        <v>1130</v>
      </c>
      <c r="D469" s="190" t="s">
        <v>958</v>
      </c>
    </row>
    <row r="470" spans="1:4">
      <c r="A470" s="190">
        <v>2613</v>
      </c>
      <c r="B470" s="190" t="s">
        <v>1132</v>
      </c>
      <c r="C470" s="190" t="s">
        <v>1132</v>
      </c>
      <c r="D470" s="190" t="s">
        <v>958</v>
      </c>
    </row>
    <row r="471" spans="1:4">
      <c r="A471" s="190">
        <v>2535</v>
      </c>
      <c r="B471" s="190" t="s">
        <v>1133</v>
      </c>
      <c r="C471" s="190" t="s">
        <v>1134</v>
      </c>
      <c r="D471" s="190" t="s">
        <v>958</v>
      </c>
    </row>
    <row r="472" spans="1:4">
      <c r="A472" s="190">
        <v>2536</v>
      </c>
      <c r="B472" s="190" t="s">
        <v>1135</v>
      </c>
      <c r="C472" s="190" t="s">
        <v>1134</v>
      </c>
      <c r="D472" s="190" t="s">
        <v>958</v>
      </c>
    </row>
    <row r="473" spans="1:4">
      <c r="A473" s="190">
        <v>2537</v>
      </c>
      <c r="B473" s="190" t="s">
        <v>1136</v>
      </c>
      <c r="C473" s="190" t="s">
        <v>1134</v>
      </c>
      <c r="D473" s="190" t="s">
        <v>958</v>
      </c>
    </row>
    <row r="474" spans="1:4">
      <c r="A474" s="190">
        <v>2603</v>
      </c>
      <c r="B474" s="190" t="s">
        <v>1137</v>
      </c>
      <c r="C474" s="190" t="s">
        <v>1138</v>
      </c>
      <c r="D474" s="190" t="s">
        <v>958</v>
      </c>
    </row>
    <row r="475" spans="1:4">
      <c r="A475" s="190">
        <v>2604</v>
      </c>
      <c r="B475" s="190" t="s">
        <v>1139</v>
      </c>
      <c r="C475" s="190" t="s">
        <v>1138</v>
      </c>
      <c r="D475" s="190" t="s">
        <v>958</v>
      </c>
    </row>
    <row r="476" spans="1:4">
      <c r="A476" s="190">
        <v>3237</v>
      </c>
      <c r="B476" s="190" t="s">
        <v>1140</v>
      </c>
      <c r="C476" s="190" t="s">
        <v>1140</v>
      </c>
      <c r="D476" s="190" t="s">
        <v>958</v>
      </c>
    </row>
    <row r="477" spans="1:4">
      <c r="A477" s="190">
        <v>3235</v>
      </c>
      <c r="B477" s="190" t="s">
        <v>1141</v>
      </c>
      <c r="C477" s="190" t="s">
        <v>1141</v>
      </c>
      <c r="D477" s="190" t="s">
        <v>958</v>
      </c>
    </row>
    <row r="478" spans="1:4">
      <c r="A478" s="190">
        <v>2577</v>
      </c>
      <c r="B478" s="190" t="s">
        <v>1142</v>
      </c>
      <c r="C478" s="190" t="s">
        <v>1142</v>
      </c>
      <c r="D478" s="190" t="s">
        <v>958</v>
      </c>
    </row>
    <row r="479" spans="1:4">
      <c r="A479" s="190">
        <v>3238</v>
      </c>
      <c r="B479" s="190" t="s">
        <v>1143</v>
      </c>
      <c r="C479" s="190" t="s">
        <v>1143</v>
      </c>
      <c r="D479" s="190" t="s">
        <v>958</v>
      </c>
    </row>
    <row r="480" spans="1:4">
      <c r="A480" s="190">
        <v>3236</v>
      </c>
      <c r="B480" s="190" t="s">
        <v>1144</v>
      </c>
      <c r="C480" s="190" t="s">
        <v>1144</v>
      </c>
      <c r="D480" s="190" t="s">
        <v>958</v>
      </c>
    </row>
    <row r="481" spans="1:4">
      <c r="A481" s="190">
        <v>3232</v>
      </c>
      <c r="B481" s="190" t="s">
        <v>1145</v>
      </c>
      <c r="C481" s="190" t="s">
        <v>1145</v>
      </c>
      <c r="D481" s="190" t="s">
        <v>958</v>
      </c>
    </row>
    <row r="482" spans="1:4">
      <c r="A482" s="190">
        <v>2576</v>
      </c>
      <c r="B482" s="190" t="s">
        <v>1146</v>
      </c>
      <c r="C482" s="190" t="s">
        <v>1146</v>
      </c>
      <c r="D482" s="190" t="s">
        <v>958</v>
      </c>
    </row>
    <row r="483" spans="1:4">
      <c r="A483" s="190">
        <v>3225</v>
      </c>
      <c r="B483" s="190" t="s">
        <v>1147</v>
      </c>
      <c r="C483" s="190" t="s">
        <v>1147</v>
      </c>
      <c r="D483" s="190" t="s">
        <v>958</v>
      </c>
    </row>
    <row r="484" spans="1:4">
      <c r="A484" s="190">
        <v>2577</v>
      </c>
      <c r="B484" s="190" t="s">
        <v>1148</v>
      </c>
      <c r="C484" s="190" t="s">
        <v>1149</v>
      </c>
      <c r="D484" s="190" t="s">
        <v>958</v>
      </c>
    </row>
    <row r="485" spans="1:4">
      <c r="A485" s="190">
        <v>3226</v>
      </c>
      <c r="B485" s="190" t="s">
        <v>1150</v>
      </c>
      <c r="C485" s="190" t="s">
        <v>1150</v>
      </c>
      <c r="D485" s="190" t="s">
        <v>958</v>
      </c>
    </row>
    <row r="486" spans="1:4">
      <c r="A486" s="190">
        <v>3233</v>
      </c>
      <c r="B486" s="190" t="s">
        <v>1151</v>
      </c>
      <c r="C486" s="190" t="s">
        <v>1151</v>
      </c>
      <c r="D486" s="190" t="s">
        <v>958</v>
      </c>
    </row>
    <row r="487" spans="1:4">
      <c r="A487" s="190">
        <v>3234</v>
      </c>
      <c r="B487" s="190" t="s">
        <v>1152</v>
      </c>
      <c r="C487" s="190" t="s">
        <v>1152</v>
      </c>
      <c r="D487" s="190" t="s">
        <v>958</v>
      </c>
    </row>
    <row r="488" spans="1:4">
      <c r="A488" s="190">
        <v>3315</v>
      </c>
      <c r="B488" s="190" t="s">
        <v>1153</v>
      </c>
      <c r="C488" s="190" t="s">
        <v>1153</v>
      </c>
      <c r="D488" s="190" t="s">
        <v>958</v>
      </c>
    </row>
    <row r="489" spans="1:4">
      <c r="A489" s="190">
        <v>3315</v>
      </c>
      <c r="B489" s="190" t="s">
        <v>1154</v>
      </c>
      <c r="C489" s="190" t="s">
        <v>1153</v>
      </c>
      <c r="D489" s="190" t="s">
        <v>958</v>
      </c>
    </row>
    <row r="490" spans="1:4">
      <c r="A490" s="190">
        <v>3053</v>
      </c>
      <c r="B490" s="190" t="s">
        <v>1155</v>
      </c>
      <c r="C490" s="190" t="s">
        <v>1156</v>
      </c>
      <c r="D490" s="190" t="s">
        <v>958</v>
      </c>
    </row>
    <row r="491" spans="1:4">
      <c r="A491" s="190">
        <v>3053</v>
      </c>
      <c r="B491" s="190" t="s">
        <v>1157</v>
      </c>
      <c r="C491" s="190" t="s">
        <v>1157</v>
      </c>
      <c r="D491" s="190" t="s">
        <v>958</v>
      </c>
    </row>
    <row r="492" spans="1:4">
      <c r="A492" s="190">
        <v>3306</v>
      </c>
      <c r="B492" s="190" t="s">
        <v>1158</v>
      </c>
      <c r="C492" s="190" t="s">
        <v>1159</v>
      </c>
      <c r="D492" s="190" t="s">
        <v>958</v>
      </c>
    </row>
    <row r="493" spans="1:4">
      <c r="A493" s="190">
        <v>3308</v>
      </c>
      <c r="B493" s="190" t="s">
        <v>1160</v>
      </c>
      <c r="C493" s="190" t="s">
        <v>1159</v>
      </c>
      <c r="D493" s="190" t="s">
        <v>958</v>
      </c>
    </row>
    <row r="494" spans="1:4">
      <c r="A494" s="190">
        <v>3309</v>
      </c>
      <c r="B494" s="190" t="s">
        <v>1161</v>
      </c>
      <c r="C494" s="190" t="s">
        <v>1159</v>
      </c>
      <c r="D494" s="190" t="s">
        <v>958</v>
      </c>
    </row>
    <row r="495" spans="1:4">
      <c r="A495" s="190">
        <v>3312</v>
      </c>
      <c r="B495" s="190" t="s">
        <v>1159</v>
      </c>
      <c r="C495" s="190" t="s">
        <v>1159</v>
      </c>
      <c r="D495" s="190" t="s">
        <v>958</v>
      </c>
    </row>
    <row r="496" spans="1:4">
      <c r="A496" s="190">
        <v>3313</v>
      </c>
      <c r="B496" s="190" t="s">
        <v>1162</v>
      </c>
      <c r="C496" s="190" t="s">
        <v>1159</v>
      </c>
      <c r="D496" s="190" t="s">
        <v>958</v>
      </c>
    </row>
    <row r="497" spans="1:4">
      <c r="A497" s="190">
        <v>3314</v>
      </c>
      <c r="B497" s="190" t="s">
        <v>1163</v>
      </c>
      <c r="C497" s="190" t="s">
        <v>1159</v>
      </c>
      <c r="D497" s="190" t="s">
        <v>958</v>
      </c>
    </row>
    <row r="498" spans="1:4">
      <c r="A498" s="190">
        <v>3317</v>
      </c>
      <c r="B498" s="190" t="s">
        <v>1164</v>
      </c>
      <c r="C498" s="190" t="s">
        <v>1159</v>
      </c>
      <c r="D498" s="190" t="s">
        <v>958</v>
      </c>
    </row>
    <row r="499" spans="1:4">
      <c r="A499" s="190">
        <v>3317</v>
      </c>
      <c r="B499" s="190" t="s">
        <v>1165</v>
      </c>
      <c r="C499" s="190" t="s">
        <v>1159</v>
      </c>
      <c r="D499" s="190" t="s">
        <v>958</v>
      </c>
    </row>
    <row r="500" spans="1:4">
      <c r="A500" s="190">
        <v>3303</v>
      </c>
      <c r="B500" s="190" t="s">
        <v>1166</v>
      </c>
      <c r="C500" s="190" t="s">
        <v>1166</v>
      </c>
      <c r="D500" s="190" t="s">
        <v>958</v>
      </c>
    </row>
    <row r="501" spans="1:4">
      <c r="A501" s="190">
        <v>3303</v>
      </c>
      <c r="B501" s="190" t="s">
        <v>1167</v>
      </c>
      <c r="C501" s="190" t="s">
        <v>1166</v>
      </c>
      <c r="D501" s="190" t="s">
        <v>958</v>
      </c>
    </row>
    <row r="502" spans="1:4">
      <c r="A502" s="190">
        <v>3303</v>
      </c>
      <c r="B502" s="190" t="s">
        <v>1168</v>
      </c>
      <c r="C502" s="190" t="s">
        <v>1166</v>
      </c>
      <c r="D502" s="190" t="s">
        <v>958</v>
      </c>
    </row>
    <row r="503" spans="1:4">
      <c r="A503" s="190">
        <v>3305</v>
      </c>
      <c r="B503" s="190" t="s">
        <v>1169</v>
      </c>
      <c r="C503" s="190" t="s">
        <v>1166</v>
      </c>
      <c r="D503" s="190" t="s">
        <v>958</v>
      </c>
    </row>
    <row r="504" spans="1:4">
      <c r="A504" s="190">
        <v>3305</v>
      </c>
      <c r="B504" s="190" t="s">
        <v>1170</v>
      </c>
      <c r="C504" s="190" t="s">
        <v>1170</v>
      </c>
      <c r="D504" s="190" t="s">
        <v>958</v>
      </c>
    </row>
    <row r="505" spans="1:4">
      <c r="A505" s="190">
        <v>3322</v>
      </c>
      <c r="B505" s="190" t="s">
        <v>1171</v>
      </c>
      <c r="C505" s="190" t="s">
        <v>1171</v>
      </c>
      <c r="D505" s="190" t="s">
        <v>958</v>
      </c>
    </row>
    <row r="506" spans="1:4">
      <c r="A506" s="190">
        <v>3302</v>
      </c>
      <c r="B506" s="190" t="s">
        <v>1172</v>
      </c>
      <c r="C506" s="190" t="s">
        <v>1172</v>
      </c>
      <c r="D506" s="190" t="s">
        <v>958</v>
      </c>
    </row>
    <row r="507" spans="1:4">
      <c r="A507" s="190">
        <v>3053</v>
      </c>
      <c r="B507" s="190" t="s">
        <v>1173</v>
      </c>
      <c r="C507" s="190" t="s">
        <v>1173</v>
      </c>
      <c r="D507" s="190" t="s">
        <v>958</v>
      </c>
    </row>
    <row r="508" spans="1:4">
      <c r="A508" s="190">
        <v>3322</v>
      </c>
      <c r="B508" s="190" t="s">
        <v>1174</v>
      </c>
      <c r="C508" s="190" t="s">
        <v>1174</v>
      </c>
      <c r="D508" s="190" t="s">
        <v>958</v>
      </c>
    </row>
    <row r="509" spans="1:4">
      <c r="A509" s="190">
        <v>3427</v>
      </c>
      <c r="B509" s="190" t="s">
        <v>1175</v>
      </c>
      <c r="C509" s="190" t="s">
        <v>1175</v>
      </c>
      <c r="D509" s="190" t="s">
        <v>958</v>
      </c>
    </row>
    <row r="510" spans="1:4">
      <c r="A510" s="190">
        <v>3053</v>
      </c>
      <c r="B510" s="190" t="s">
        <v>1176</v>
      </c>
      <c r="C510" s="190" t="s">
        <v>1176</v>
      </c>
      <c r="D510" s="190" t="s">
        <v>958</v>
      </c>
    </row>
    <row r="511" spans="1:4">
      <c r="A511" s="190">
        <v>3428</v>
      </c>
      <c r="B511" s="190" t="s">
        <v>1177</v>
      </c>
      <c r="C511" s="190" t="s">
        <v>1178</v>
      </c>
      <c r="D511" s="190" t="s">
        <v>958</v>
      </c>
    </row>
    <row r="512" spans="1:4">
      <c r="A512" s="190">
        <v>4564</v>
      </c>
      <c r="B512" s="190" t="s">
        <v>1179</v>
      </c>
      <c r="C512" s="190" t="s">
        <v>1179</v>
      </c>
      <c r="D512" s="190" t="s">
        <v>958</v>
      </c>
    </row>
    <row r="513" spans="1:4">
      <c r="A513" s="190">
        <v>3303</v>
      </c>
      <c r="B513" s="190" t="s">
        <v>1180</v>
      </c>
      <c r="C513" s="190" t="s">
        <v>1181</v>
      </c>
      <c r="D513" s="190" t="s">
        <v>958</v>
      </c>
    </row>
    <row r="514" spans="1:4">
      <c r="A514" s="190">
        <v>3715</v>
      </c>
      <c r="B514" s="190" t="s">
        <v>1182</v>
      </c>
      <c r="C514" s="190" t="s">
        <v>1182</v>
      </c>
      <c r="D514" s="190" t="s">
        <v>958</v>
      </c>
    </row>
    <row r="515" spans="1:4">
      <c r="A515" s="190">
        <v>3703</v>
      </c>
      <c r="B515" s="190" t="s">
        <v>1183</v>
      </c>
      <c r="C515" s="190" t="s">
        <v>1184</v>
      </c>
      <c r="D515" s="190" t="s">
        <v>958</v>
      </c>
    </row>
    <row r="516" spans="1:4">
      <c r="A516" s="190">
        <v>3703</v>
      </c>
      <c r="B516" s="190" t="s">
        <v>1185</v>
      </c>
      <c r="C516" s="190" t="s">
        <v>1184</v>
      </c>
      <c r="D516" s="190" t="s">
        <v>958</v>
      </c>
    </row>
    <row r="517" spans="1:4">
      <c r="A517" s="190">
        <v>3711</v>
      </c>
      <c r="B517" s="190" t="s">
        <v>1186</v>
      </c>
      <c r="C517" s="190" t="s">
        <v>1184</v>
      </c>
      <c r="D517" s="190" t="s">
        <v>958</v>
      </c>
    </row>
    <row r="518" spans="1:4">
      <c r="A518" s="190">
        <v>3714</v>
      </c>
      <c r="B518" s="190" t="s">
        <v>1187</v>
      </c>
      <c r="C518" s="190" t="s">
        <v>1187</v>
      </c>
      <c r="D518" s="190" t="s">
        <v>958</v>
      </c>
    </row>
    <row r="519" spans="1:4">
      <c r="A519" s="190">
        <v>3724</v>
      </c>
      <c r="B519" s="190" t="s">
        <v>1188</v>
      </c>
      <c r="C519" s="190" t="s">
        <v>1187</v>
      </c>
      <c r="D519" s="190" t="s">
        <v>958</v>
      </c>
    </row>
    <row r="520" spans="1:4">
      <c r="A520" s="190">
        <v>3725</v>
      </c>
      <c r="B520" s="190" t="s">
        <v>1189</v>
      </c>
      <c r="C520" s="190" t="s">
        <v>1187</v>
      </c>
      <c r="D520" s="190" t="s">
        <v>958</v>
      </c>
    </row>
    <row r="521" spans="1:4">
      <c r="A521" s="190">
        <v>3716</v>
      </c>
      <c r="B521" s="190" t="s">
        <v>1190</v>
      </c>
      <c r="C521" s="190" t="s">
        <v>1190</v>
      </c>
      <c r="D521" s="190" t="s">
        <v>958</v>
      </c>
    </row>
    <row r="522" spans="1:4">
      <c r="A522" s="190">
        <v>3717</v>
      </c>
      <c r="B522" s="190" t="s">
        <v>1191</v>
      </c>
      <c r="C522" s="190" t="s">
        <v>1190</v>
      </c>
      <c r="D522" s="190" t="s">
        <v>958</v>
      </c>
    </row>
    <row r="523" spans="1:4">
      <c r="A523" s="190">
        <v>3718</v>
      </c>
      <c r="B523" s="190" t="s">
        <v>1192</v>
      </c>
      <c r="C523" s="190" t="s">
        <v>1192</v>
      </c>
      <c r="D523" s="190" t="s">
        <v>958</v>
      </c>
    </row>
    <row r="524" spans="1:4">
      <c r="A524" s="190">
        <v>3704</v>
      </c>
      <c r="B524" s="190" t="s">
        <v>1193</v>
      </c>
      <c r="C524" s="190" t="s">
        <v>1193</v>
      </c>
      <c r="D524" s="190" t="s">
        <v>958</v>
      </c>
    </row>
    <row r="525" spans="1:4">
      <c r="A525" s="190">
        <v>3711</v>
      </c>
      <c r="B525" s="190" t="s">
        <v>1194</v>
      </c>
      <c r="C525" s="190" t="s">
        <v>1195</v>
      </c>
      <c r="D525" s="190" t="s">
        <v>958</v>
      </c>
    </row>
    <row r="526" spans="1:4">
      <c r="A526" s="190">
        <v>3713</v>
      </c>
      <c r="B526" s="190" t="s">
        <v>1195</v>
      </c>
      <c r="C526" s="190" t="s">
        <v>1195</v>
      </c>
      <c r="D526" s="190" t="s">
        <v>958</v>
      </c>
    </row>
    <row r="527" spans="1:4">
      <c r="A527" s="190">
        <v>3714</v>
      </c>
      <c r="B527" s="190" t="s">
        <v>1196</v>
      </c>
      <c r="C527" s="190" t="s">
        <v>1195</v>
      </c>
      <c r="D527" s="190" t="s">
        <v>958</v>
      </c>
    </row>
    <row r="528" spans="1:4">
      <c r="A528" s="190">
        <v>3722</v>
      </c>
      <c r="B528" s="190" t="s">
        <v>1197</v>
      </c>
      <c r="C528" s="190" t="s">
        <v>1195</v>
      </c>
      <c r="D528" s="190" t="s">
        <v>958</v>
      </c>
    </row>
    <row r="529" spans="1:4">
      <c r="A529" s="190">
        <v>3723</v>
      </c>
      <c r="B529" s="190" t="s">
        <v>1198</v>
      </c>
      <c r="C529" s="190" t="s">
        <v>1195</v>
      </c>
      <c r="D529" s="190" t="s">
        <v>958</v>
      </c>
    </row>
    <row r="530" spans="1:4">
      <c r="A530" s="190">
        <v>3800</v>
      </c>
      <c r="B530" s="190" t="s">
        <v>1199</v>
      </c>
      <c r="C530" s="190" t="s">
        <v>1200</v>
      </c>
      <c r="D530" s="190" t="s">
        <v>958</v>
      </c>
    </row>
    <row r="531" spans="1:4">
      <c r="A531" s="190">
        <v>3803</v>
      </c>
      <c r="B531" s="190" t="s">
        <v>1200</v>
      </c>
      <c r="C531" s="190" t="s">
        <v>1200</v>
      </c>
      <c r="D531" s="190" t="s">
        <v>958</v>
      </c>
    </row>
    <row r="532" spans="1:4">
      <c r="A532" s="190">
        <v>3806</v>
      </c>
      <c r="B532" s="190" t="s">
        <v>1201</v>
      </c>
      <c r="C532" s="190" t="s">
        <v>1202</v>
      </c>
      <c r="D532" s="190" t="s">
        <v>958</v>
      </c>
    </row>
    <row r="533" spans="1:4">
      <c r="A533" s="190">
        <v>3855</v>
      </c>
      <c r="B533" s="190" t="s">
        <v>1203</v>
      </c>
      <c r="C533" s="190" t="s">
        <v>1204</v>
      </c>
      <c r="D533" s="190" t="s">
        <v>958</v>
      </c>
    </row>
    <row r="534" spans="1:4">
      <c r="A534" s="190">
        <v>3855</v>
      </c>
      <c r="B534" s="190" t="s">
        <v>1205</v>
      </c>
      <c r="C534" s="190" t="s">
        <v>1204</v>
      </c>
      <c r="D534" s="190" t="s">
        <v>958</v>
      </c>
    </row>
    <row r="535" spans="1:4">
      <c r="A535" s="190">
        <v>3856</v>
      </c>
      <c r="B535" s="190" t="s">
        <v>1206</v>
      </c>
      <c r="C535" s="190" t="s">
        <v>1206</v>
      </c>
      <c r="D535" s="190" t="s">
        <v>958</v>
      </c>
    </row>
    <row r="536" spans="1:4">
      <c r="A536" s="190">
        <v>3707</v>
      </c>
      <c r="B536" s="190" t="s">
        <v>1207</v>
      </c>
      <c r="C536" s="190" t="s">
        <v>1207</v>
      </c>
      <c r="D536" s="190" t="s">
        <v>958</v>
      </c>
    </row>
    <row r="537" spans="1:4">
      <c r="A537" s="190">
        <v>3816</v>
      </c>
      <c r="B537" s="190" t="s">
        <v>1208</v>
      </c>
      <c r="C537" s="190" t="s">
        <v>1209</v>
      </c>
      <c r="D537" s="190" t="s">
        <v>958</v>
      </c>
    </row>
    <row r="538" spans="1:4">
      <c r="A538" s="190">
        <v>3818</v>
      </c>
      <c r="B538" s="190" t="s">
        <v>1209</v>
      </c>
      <c r="C538" s="190" t="s">
        <v>1209</v>
      </c>
      <c r="D538" s="190" t="s">
        <v>958</v>
      </c>
    </row>
    <row r="539" spans="1:4">
      <c r="A539" s="190">
        <v>3814</v>
      </c>
      <c r="B539" s="190" t="s">
        <v>1210</v>
      </c>
      <c r="C539" s="190" t="s">
        <v>1210</v>
      </c>
      <c r="D539" s="190" t="s">
        <v>958</v>
      </c>
    </row>
    <row r="540" spans="1:4">
      <c r="A540" s="190">
        <v>3812</v>
      </c>
      <c r="B540" s="190" t="s">
        <v>1211</v>
      </c>
      <c r="C540" s="190" t="s">
        <v>1212</v>
      </c>
      <c r="D540" s="190" t="s">
        <v>958</v>
      </c>
    </row>
    <row r="541" spans="1:4">
      <c r="A541" s="190">
        <v>3815</v>
      </c>
      <c r="B541" s="190" t="s">
        <v>1213</v>
      </c>
      <c r="C541" s="190" t="s">
        <v>1212</v>
      </c>
      <c r="D541" s="190" t="s">
        <v>958</v>
      </c>
    </row>
    <row r="542" spans="1:4">
      <c r="A542" s="190">
        <v>3815</v>
      </c>
      <c r="B542" s="190" t="s">
        <v>1212</v>
      </c>
      <c r="C542" s="190" t="s">
        <v>1212</v>
      </c>
      <c r="D542" s="190" t="s">
        <v>958</v>
      </c>
    </row>
    <row r="543" spans="1:4">
      <c r="A543" s="190">
        <v>3804</v>
      </c>
      <c r="B543" s="190" t="s">
        <v>1214</v>
      </c>
      <c r="C543" s="190" t="s">
        <v>1214</v>
      </c>
      <c r="D543" s="190" t="s">
        <v>958</v>
      </c>
    </row>
    <row r="544" spans="1:4">
      <c r="A544" s="190">
        <v>3858</v>
      </c>
      <c r="B544" s="190" t="s">
        <v>1215</v>
      </c>
      <c r="C544" s="190" t="s">
        <v>1216</v>
      </c>
      <c r="D544" s="190" t="s">
        <v>958</v>
      </c>
    </row>
    <row r="545" spans="1:4">
      <c r="A545" s="190">
        <v>3800</v>
      </c>
      <c r="B545" s="190" t="s">
        <v>1217</v>
      </c>
      <c r="C545" s="190" t="s">
        <v>1217</v>
      </c>
      <c r="D545" s="190" t="s">
        <v>958</v>
      </c>
    </row>
    <row r="546" spans="1:4">
      <c r="A546" s="190">
        <v>3807</v>
      </c>
      <c r="B546" s="190" t="s">
        <v>1218</v>
      </c>
      <c r="C546" s="190" t="s">
        <v>1218</v>
      </c>
      <c r="D546" s="190" t="s">
        <v>958</v>
      </c>
    </row>
    <row r="547" spans="1:4">
      <c r="A547" s="190">
        <v>3822</v>
      </c>
      <c r="B547" s="190" t="s">
        <v>1219</v>
      </c>
      <c r="C547" s="190" t="s">
        <v>1219</v>
      </c>
      <c r="D547" s="190" t="s">
        <v>958</v>
      </c>
    </row>
    <row r="548" spans="1:4">
      <c r="A548" s="190">
        <v>3822</v>
      </c>
      <c r="B548" s="190" t="s">
        <v>1220</v>
      </c>
      <c r="C548" s="190" t="s">
        <v>1219</v>
      </c>
      <c r="D548" s="190" t="s">
        <v>958</v>
      </c>
    </row>
    <row r="549" spans="1:4">
      <c r="A549" s="190">
        <v>3823</v>
      </c>
      <c r="B549" s="190" t="s">
        <v>1221</v>
      </c>
      <c r="C549" s="190" t="s">
        <v>1219</v>
      </c>
      <c r="D549" s="190" t="s">
        <v>958</v>
      </c>
    </row>
    <row r="550" spans="1:4">
      <c r="A550" s="190">
        <v>3823</v>
      </c>
      <c r="B550" s="190" t="s">
        <v>1222</v>
      </c>
      <c r="C550" s="190" t="s">
        <v>1219</v>
      </c>
      <c r="D550" s="190" t="s">
        <v>958</v>
      </c>
    </row>
    <row r="551" spans="1:4">
      <c r="A551" s="190">
        <v>3823</v>
      </c>
      <c r="B551" s="190" t="s">
        <v>1223</v>
      </c>
      <c r="C551" s="190" t="s">
        <v>1219</v>
      </c>
      <c r="D551" s="190" t="s">
        <v>958</v>
      </c>
    </row>
    <row r="552" spans="1:4">
      <c r="A552" s="190">
        <v>3824</v>
      </c>
      <c r="B552" s="190" t="s">
        <v>1224</v>
      </c>
      <c r="C552" s="190" t="s">
        <v>1219</v>
      </c>
      <c r="D552" s="190" t="s">
        <v>958</v>
      </c>
    </row>
    <row r="553" spans="1:4">
      <c r="A553" s="190">
        <v>3825</v>
      </c>
      <c r="B553" s="190" t="s">
        <v>1225</v>
      </c>
      <c r="C553" s="190" t="s">
        <v>1219</v>
      </c>
      <c r="D553" s="190" t="s">
        <v>958</v>
      </c>
    </row>
    <row r="554" spans="1:4">
      <c r="A554" s="190">
        <v>3826</v>
      </c>
      <c r="B554" s="190" t="s">
        <v>1226</v>
      </c>
      <c r="C554" s="190" t="s">
        <v>1219</v>
      </c>
      <c r="D554" s="190" t="s">
        <v>958</v>
      </c>
    </row>
    <row r="555" spans="1:4">
      <c r="A555" s="190">
        <v>3706</v>
      </c>
      <c r="B555" s="190" t="s">
        <v>1227</v>
      </c>
      <c r="C555" s="190" t="s">
        <v>1227</v>
      </c>
      <c r="D555" s="190" t="s">
        <v>958</v>
      </c>
    </row>
    <row r="556" spans="1:4">
      <c r="A556" s="190">
        <v>3816</v>
      </c>
      <c r="B556" s="190" t="s">
        <v>1228</v>
      </c>
      <c r="C556" s="190" t="s">
        <v>1228</v>
      </c>
      <c r="D556" s="190" t="s">
        <v>958</v>
      </c>
    </row>
    <row r="557" spans="1:4">
      <c r="A557" s="190">
        <v>3800</v>
      </c>
      <c r="B557" s="190" t="s">
        <v>1229</v>
      </c>
      <c r="C557" s="190" t="s">
        <v>1230</v>
      </c>
      <c r="D557" s="190" t="s">
        <v>958</v>
      </c>
    </row>
    <row r="558" spans="1:4">
      <c r="A558" s="190">
        <v>3853</v>
      </c>
      <c r="B558" s="190" t="s">
        <v>1231</v>
      </c>
      <c r="C558" s="190" t="s">
        <v>1232</v>
      </c>
      <c r="D558" s="190" t="s">
        <v>958</v>
      </c>
    </row>
    <row r="559" spans="1:4">
      <c r="A559" s="190">
        <v>3854</v>
      </c>
      <c r="B559" s="190" t="s">
        <v>1233</v>
      </c>
      <c r="C559" s="190" t="s">
        <v>1233</v>
      </c>
      <c r="D559" s="190" t="s">
        <v>958</v>
      </c>
    </row>
    <row r="560" spans="1:4">
      <c r="A560" s="190">
        <v>3805</v>
      </c>
      <c r="B560" s="190" t="s">
        <v>1234</v>
      </c>
      <c r="C560" s="190" t="s">
        <v>1235</v>
      </c>
      <c r="D560" s="190" t="s">
        <v>958</v>
      </c>
    </row>
    <row r="561" spans="1:4">
      <c r="A561" s="190">
        <v>3852</v>
      </c>
      <c r="B561" s="190" t="s">
        <v>1236</v>
      </c>
      <c r="C561" s="190" t="s">
        <v>1235</v>
      </c>
      <c r="D561" s="190" t="s">
        <v>958</v>
      </c>
    </row>
    <row r="562" spans="1:4">
      <c r="A562" s="190">
        <v>3813</v>
      </c>
      <c r="B562" s="190" t="s">
        <v>1237</v>
      </c>
      <c r="C562" s="190" t="s">
        <v>1237</v>
      </c>
      <c r="D562" s="190" t="s">
        <v>958</v>
      </c>
    </row>
    <row r="563" spans="1:4">
      <c r="A563" s="190">
        <v>3855</v>
      </c>
      <c r="B563" s="190" t="s">
        <v>1238</v>
      </c>
      <c r="C563" s="190" t="s">
        <v>1239</v>
      </c>
      <c r="D563" s="190" t="s">
        <v>958</v>
      </c>
    </row>
    <row r="564" spans="1:4">
      <c r="A564" s="190">
        <v>3800</v>
      </c>
      <c r="B564" s="190" t="s">
        <v>1240</v>
      </c>
      <c r="C564" s="190" t="s">
        <v>1240</v>
      </c>
      <c r="D564" s="190" t="s">
        <v>958</v>
      </c>
    </row>
    <row r="565" spans="1:4">
      <c r="A565" s="190">
        <v>3812</v>
      </c>
      <c r="B565" s="190" t="s">
        <v>1211</v>
      </c>
      <c r="C565" s="190" t="s">
        <v>1211</v>
      </c>
      <c r="D565" s="190" t="s">
        <v>958</v>
      </c>
    </row>
    <row r="566" spans="1:4">
      <c r="A566" s="190">
        <v>3508</v>
      </c>
      <c r="B566" s="190" t="s">
        <v>1241</v>
      </c>
      <c r="C566" s="190" t="s">
        <v>1242</v>
      </c>
      <c r="D566" s="190" t="s">
        <v>958</v>
      </c>
    </row>
    <row r="567" spans="1:4">
      <c r="A567" s="190">
        <v>3507</v>
      </c>
      <c r="B567" s="190" t="s">
        <v>1243</v>
      </c>
      <c r="C567" s="190" t="s">
        <v>1243</v>
      </c>
      <c r="D567" s="190" t="s">
        <v>958</v>
      </c>
    </row>
    <row r="568" spans="1:4">
      <c r="A568" s="190">
        <v>3533</v>
      </c>
      <c r="B568" s="190" t="s">
        <v>1244</v>
      </c>
      <c r="C568" s="190" t="s">
        <v>1244</v>
      </c>
      <c r="D568" s="190" t="s">
        <v>958</v>
      </c>
    </row>
    <row r="569" spans="1:4">
      <c r="A569" s="190">
        <v>3671</v>
      </c>
      <c r="B569" s="190" t="s">
        <v>1245</v>
      </c>
      <c r="C569" s="190" t="s">
        <v>1245</v>
      </c>
      <c r="D569" s="190" t="s">
        <v>958</v>
      </c>
    </row>
    <row r="570" spans="1:4">
      <c r="A570" s="190">
        <v>3510</v>
      </c>
      <c r="B570" s="190" t="s">
        <v>1246</v>
      </c>
      <c r="C570" s="190" t="s">
        <v>1246</v>
      </c>
      <c r="D570" s="190" t="s">
        <v>958</v>
      </c>
    </row>
    <row r="571" spans="1:4">
      <c r="A571" s="190">
        <v>3082</v>
      </c>
      <c r="B571" s="190" t="s">
        <v>1247</v>
      </c>
      <c r="C571" s="190" t="s">
        <v>1248</v>
      </c>
      <c r="D571" s="190" t="s">
        <v>958</v>
      </c>
    </row>
    <row r="572" spans="1:4">
      <c r="A572" s="190">
        <v>3506</v>
      </c>
      <c r="B572" s="190" t="s">
        <v>1248</v>
      </c>
      <c r="C572" s="190" t="s">
        <v>1248</v>
      </c>
      <c r="D572" s="190" t="s">
        <v>958</v>
      </c>
    </row>
    <row r="573" spans="1:4">
      <c r="A573" s="190">
        <v>3510</v>
      </c>
      <c r="B573" s="190" t="s">
        <v>1249</v>
      </c>
      <c r="C573" s="190" t="s">
        <v>1249</v>
      </c>
      <c r="D573" s="190" t="s">
        <v>958</v>
      </c>
    </row>
    <row r="574" spans="1:4">
      <c r="A574" s="190">
        <v>3671</v>
      </c>
      <c r="B574" s="190" t="s">
        <v>1250</v>
      </c>
      <c r="C574" s="190" t="s">
        <v>1250</v>
      </c>
      <c r="D574" s="190" t="s">
        <v>958</v>
      </c>
    </row>
    <row r="575" spans="1:4">
      <c r="A575" s="190">
        <v>3629</v>
      </c>
      <c r="B575" s="190" t="s">
        <v>1251</v>
      </c>
      <c r="C575" s="190" t="s">
        <v>1251</v>
      </c>
      <c r="D575" s="190" t="s">
        <v>958</v>
      </c>
    </row>
    <row r="576" spans="1:4">
      <c r="A576" s="190">
        <v>3503</v>
      </c>
      <c r="B576" s="190" t="s">
        <v>1252</v>
      </c>
      <c r="C576" s="190" t="s">
        <v>1253</v>
      </c>
      <c r="D576" s="190" t="s">
        <v>958</v>
      </c>
    </row>
    <row r="577" spans="1:4">
      <c r="A577" s="190">
        <v>3510</v>
      </c>
      <c r="B577" s="190" t="s">
        <v>1253</v>
      </c>
      <c r="C577" s="190" t="s">
        <v>1253</v>
      </c>
      <c r="D577" s="190" t="s">
        <v>958</v>
      </c>
    </row>
    <row r="578" spans="1:4">
      <c r="A578" s="190">
        <v>3434</v>
      </c>
      <c r="B578" s="190" t="s">
        <v>1254</v>
      </c>
      <c r="C578" s="190" t="s">
        <v>1255</v>
      </c>
      <c r="D578" s="190" t="s">
        <v>958</v>
      </c>
    </row>
    <row r="579" spans="1:4">
      <c r="A579" s="190">
        <v>3434</v>
      </c>
      <c r="B579" s="190" t="s">
        <v>1255</v>
      </c>
      <c r="C579" s="190" t="s">
        <v>1255</v>
      </c>
      <c r="D579" s="190" t="s">
        <v>958</v>
      </c>
    </row>
    <row r="580" spans="1:4">
      <c r="A580" s="190">
        <v>3673</v>
      </c>
      <c r="B580" s="190" t="s">
        <v>1256</v>
      </c>
      <c r="C580" s="190" t="s">
        <v>1256</v>
      </c>
      <c r="D580" s="190" t="s">
        <v>958</v>
      </c>
    </row>
    <row r="581" spans="1:4">
      <c r="A581" s="190">
        <v>3532</v>
      </c>
      <c r="B581" s="190" t="s">
        <v>1257</v>
      </c>
      <c r="C581" s="190" t="s">
        <v>1257</v>
      </c>
      <c r="D581" s="190" t="s">
        <v>958</v>
      </c>
    </row>
    <row r="582" spans="1:4">
      <c r="A582" s="190">
        <v>3083</v>
      </c>
      <c r="B582" s="190" t="s">
        <v>1258</v>
      </c>
      <c r="C582" s="190" t="s">
        <v>1259</v>
      </c>
      <c r="D582" s="190" t="s">
        <v>958</v>
      </c>
    </row>
    <row r="583" spans="1:4">
      <c r="A583" s="190">
        <v>3110</v>
      </c>
      <c r="B583" s="190" t="s">
        <v>1259</v>
      </c>
      <c r="C583" s="190" t="s">
        <v>1259</v>
      </c>
      <c r="D583" s="190" t="s">
        <v>958</v>
      </c>
    </row>
    <row r="584" spans="1:4">
      <c r="A584" s="190">
        <v>3111</v>
      </c>
      <c r="B584" s="190" t="s">
        <v>1260</v>
      </c>
      <c r="C584" s="190" t="s">
        <v>1259</v>
      </c>
      <c r="D584" s="190" t="s">
        <v>958</v>
      </c>
    </row>
    <row r="585" spans="1:4">
      <c r="A585" s="190">
        <v>3504</v>
      </c>
      <c r="B585" s="190" t="s">
        <v>1261</v>
      </c>
      <c r="C585" s="190" t="s">
        <v>1261</v>
      </c>
      <c r="D585" s="190" t="s">
        <v>958</v>
      </c>
    </row>
    <row r="586" spans="1:4">
      <c r="A586" s="190">
        <v>3672</v>
      </c>
      <c r="B586" s="190" t="s">
        <v>1262</v>
      </c>
      <c r="C586" s="190" t="s">
        <v>1262</v>
      </c>
      <c r="D586" s="190" t="s">
        <v>958</v>
      </c>
    </row>
    <row r="587" spans="1:4">
      <c r="A587" s="190">
        <v>3672</v>
      </c>
      <c r="B587" s="190" t="s">
        <v>1263</v>
      </c>
      <c r="C587" s="190" t="s">
        <v>1262</v>
      </c>
      <c r="D587" s="190" t="s">
        <v>958</v>
      </c>
    </row>
    <row r="588" spans="1:4">
      <c r="A588" s="190">
        <v>3674</v>
      </c>
      <c r="B588" s="190" t="s">
        <v>1264</v>
      </c>
      <c r="C588" s="190" t="s">
        <v>1262</v>
      </c>
      <c r="D588" s="190" t="s">
        <v>958</v>
      </c>
    </row>
    <row r="589" spans="1:4">
      <c r="A589" s="190">
        <v>3531</v>
      </c>
      <c r="B589" s="190" t="s">
        <v>1265</v>
      </c>
      <c r="C589" s="190" t="s">
        <v>1265</v>
      </c>
      <c r="D589" s="190" t="s">
        <v>958</v>
      </c>
    </row>
    <row r="590" spans="1:4">
      <c r="A590" s="190">
        <v>3629</v>
      </c>
      <c r="B590" s="190" t="s">
        <v>1266</v>
      </c>
      <c r="C590" s="190" t="s">
        <v>1266</v>
      </c>
      <c r="D590" s="190" t="s">
        <v>958</v>
      </c>
    </row>
    <row r="591" spans="1:4">
      <c r="A591" s="190">
        <v>3113</v>
      </c>
      <c r="B591" s="190" t="s">
        <v>1267</v>
      </c>
      <c r="C591" s="190" t="s">
        <v>1267</v>
      </c>
      <c r="D591" s="190" t="s">
        <v>958</v>
      </c>
    </row>
    <row r="592" spans="1:4">
      <c r="A592" s="190">
        <v>3512</v>
      </c>
      <c r="B592" s="190" t="s">
        <v>1268</v>
      </c>
      <c r="C592" s="190" t="s">
        <v>1268</v>
      </c>
      <c r="D592" s="190" t="s">
        <v>958</v>
      </c>
    </row>
    <row r="593" spans="1:4">
      <c r="A593" s="190">
        <v>3513</v>
      </c>
      <c r="B593" s="190" t="s">
        <v>1269</v>
      </c>
      <c r="C593" s="190" t="s">
        <v>1268</v>
      </c>
      <c r="D593" s="190" t="s">
        <v>958</v>
      </c>
    </row>
    <row r="594" spans="1:4">
      <c r="A594" s="190">
        <v>3075</v>
      </c>
      <c r="B594" s="190" t="s">
        <v>1270</v>
      </c>
      <c r="C594" s="190" t="s">
        <v>1271</v>
      </c>
      <c r="D594" s="190" t="s">
        <v>958</v>
      </c>
    </row>
    <row r="595" spans="1:4">
      <c r="A595" s="190">
        <v>3075</v>
      </c>
      <c r="B595" s="190" t="s">
        <v>1272</v>
      </c>
      <c r="C595" s="190" t="s">
        <v>1271</v>
      </c>
      <c r="D595" s="190" t="s">
        <v>958</v>
      </c>
    </row>
    <row r="596" spans="1:4">
      <c r="A596" s="190">
        <v>3076</v>
      </c>
      <c r="B596" s="190" t="s">
        <v>1271</v>
      </c>
      <c r="C596" s="190" t="s">
        <v>1271</v>
      </c>
      <c r="D596" s="190" t="s">
        <v>958</v>
      </c>
    </row>
    <row r="597" spans="1:4">
      <c r="A597" s="190">
        <v>3077</v>
      </c>
      <c r="B597" s="190" t="s">
        <v>1273</v>
      </c>
      <c r="C597" s="190" t="s">
        <v>1271</v>
      </c>
      <c r="D597" s="190" t="s">
        <v>958</v>
      </c>
    </row>
    <row r="598" spans="1:4">
      <c r="A598" s="190">
        <v>3078</v>
      </c>
      <c r="B598" s="190" t="s">
        <v>1274</v>
      </c>
      <c r="C598" s="190" t="s">
        <v>1271</v>
      </c>
      <c r="D598" s="190" t="s">
        <v>958</v>
      </c>
    </row>
    <row r="599" spans="1:4">
      <c r="A599" s="190">
        <v>3532</v>
      </c>
      <c r="B599" s="190" t="s">
        <v>1275</v>
      </c>
      <c r="C599" s="190" t="s">
        <v>1275</v>
      </c>
      <c r="D599" s="190" t="s">
        <v>958</v>
      </c>
    </row>
    <row r="600" spans="1:4">
      <c r="A600" s="190">
        <v>3504</v>
      </c>
      <c r="B600" s="190" t="s">
        <v>1276</v>
      </c>
      <c r="C600" s="190" t="s">
        <v>1276</v>
      </c>
      <c r="D600" s="190" t="s">
        <v>958</v>
      </c>
    </row>
    <row r="601" spans="1:4">
      <c r="A601" s="190">
        <v>3112</v>
      </c>
      <c r="B601" s="190" t="s">
        <v>1277</v>
      </c>
      <c r="C601" s="190" t="s">
        <v>1278</v>
      </c>
      <c r="D601" s="190" t="s">
        <v>958</v>
      </c>
    </row>
    <row r="602" spans="1:4">
      <c r="A602" s="190">
        <v>3114</v>
      </c>
      <c r="B602" s="190" t="s">
        <v>1279</v>
      </c>
      <c r="C602" s="190" t="s">
        <v>1279</v>
      </c>
      <c r="D602" s="190" t="s">
        <v>958</v>
      </c>
    </row>
    <row r="603" spans="1:4">
      <c r="A603" s="190">
        <v>3206</v>
      </c>
      <c r="B603" s="190" t="s">
        <v>1280</v>
      </c>
      <c r="C603" s="190" t="s">
        <v>1281</v>
      </c>
      <c r="D603" s="190" t="s">
        <v>958</v>
      </c>
    </row>
    <row r="604" spans="1:4">
      <c r="A604" s="190">
        <v>3206</v>
      </c>
      <c r="B604" s="190" t="s">
        <v>1281</v>
      </c>
      <c r="C604" s="190" t="s">
        <v>1281</v>
      </c>
      <c r="D604" s="190" t="s">
        <v>958</v>
      </c>
    </row>
    <row r="605" spans="1:4">
      <c r="A605" s="190">
        <v>3206</v>
      </c>
      <c r="B605" s="190" t="s">
        <v>1282</v>
      </c>
      <c r="C605" s="190" t="s">
        <v>1281</v>
      </c>
      <c r="D605" s="190" t="s">
        <v>958</v>
      </c>
    </row>
    <row r="606" spans="1:4">
      <c r="A606" s="190">
        <v>3206</v>
      </c>
      <c r="B606" s="190" t="s">
        <v>1283</v>
      </c>
      <c r="C606" s="190" t="s">
        <v>1281</v>
      </c>
      <c r="D606" s="190" t="s">
        <v>958</v>
      </c>
    </row>
    <row r="607" spans="1:4">
      <c r="A607" s="190">
        <v>3202</v>
      </c>
      <c r="B607" s="190" t="s">
        <v>1284</v>
      </c>
      <c r="C607" s="190" t="s">
        <v>1284</v>
      </c>
      <c r="D607" s="190" t="s">
        <v>958</v>
      </c>
    </row>
    <row r="608" spans="1:4">
      <c r="A608" s="190">
        <v>3208</v>
      </c>
      <c r="B608" s="190" t="s">
        <v>1285</v>
      </c>
      <c r="C608" s="190" t="s">
        <v>1285</v>
      </c>
      <c r="D608" s="190" t="s">
        <v>958</v>
      </c>
    </row>
    <row r="609" spans="1:4">
      <c r="A609" s="190">
        <v>3179</v>
      </c>
      <c r="B609" s="190" t="s">
        <v>1286</v>
      </c>
      <c r="C609" s="190" t="s">
        <v>1286</v>
      </c>
      <c r="D609" s="190" t="s">
        <v>958</v>
      </c>
    </row>
    <row r="610" spans="1:4">
      <c r="A610" s="190">
        <v>3177</v>
      </c>
      <c r="B610" s="190" t="s">
        <v>1287</v>
      </c>
      <c r="C610" s="190" t="s">
        <v>1288</v>
      </c>
      <c r="D610" s="190" t="s">
        <v>958</v>
      </c>
    </row>
    <row r="611" spans="1:4">
      <c r="A611" s="190">
        <v>3203</v>
      </c>
      <c r="B611" s="190" t="s">
        <v>1289</v>
      </c>
      <c r="C611" s="190" t="s">
        <v>1289</v>
      </c>
      <c r="D611" s="190" t="s">
        <v>958</v>
      </c>
    </row>
    <row r="612" spans="1:4">
      <c r="A612" s="190">
        <v>3204</v>
      </c>
      <c r="B612" s="190" t="s">
        <v>1290</v>
      </c>
      <c r="C612" s="190" t="s">
        <v>1289</v>
      </c>
      <c r="D612" s="190" t="s">
        <v>958</v>
      </c>
    </row>
    <row r="613" spans="1:4">
      <c r="A613" s="190">
        <v>3205</v>
      </c>
      <c r="B613" s="190" t="s">
        <v>1291</v>
      </c>
      <c r="C613" s="190" t="s">
        <v>1289</v>
      </c>
      <c r="D613" s="190" t="s">
        <v>958</v>
      </c>
    </row>
    <row r="614" spans="1:4">
      <c r="A614" s="190">
        <v>1797</v>
      </c>
      <c r="B614" s="190" t="s">
        <v>1292</v>
      </c>
      <c r="C614" s="190" t="s">
        <v>1292</v>
      </c>
      <c r="D614" s="190" t="s">
        <v>958</v>
      </c>
    </row>
    <row r="615" spans="1:4">
      <c r="A615" s="190">
        <v>3176</v>
      </c>
      <c r="B615" s="190" t="s">
        <v>1293</v>
      </c>
      <c r="C615" s="190" t="s">
        <v>1293</v>
      </c>
      <c r="D615" s="190" t="s">
        <v>958</v>
      </c>
    </row>
    <row r="616" spans="1:4">
      <c r="A616" s="190">
        <v>3207</v>
      </c>
      <c r="B616" s="190" t="s">
        <v>1294</v>
      </c>
      <c r="C616" s="190" t="s">
        <v>1294</v>
      </c>
      <c r="D616" s="190" t="s">
        <v>958</v>
      </c>
    </row>
    <row r="617" spans="1:4">
      <c r="A617" s="190">
        <v>2744</v>
      </c>
      <c r="B617" s="190" t="s">
        <v>1295</v>
      </c>
      <c r="C617" s="190" t="s">
        <v>1295</v>
      </c>
      <c r="D617" s="190" t="s">
        <v>958</v>
      </c>
    </row>
    <row r="618" spans="1:4">
      <c r="A618" s="190">
        <v>2735</v>
      </c>
      <c r="B618" s="190" t="s">
        <v>1296</v>
      </c>
      <c r="C618" s="190" t="s">
        <v>1296</v>
      </c>
      <c r="D618" s="190" t="s">
        <v>958</v>
      </c>
    </row>
    <row r="619" spans="1:4">
      <c r="A619" s="190">
        <v>2747</v>
      </c>
      <c r="B619" s="190" t="s">
        <v>1297</v>
      </c>
      <c r="C619" s="190" t="s">
        <v>1298</v>
      </c>
      <c r="D619" s="190" t="s">
        <v>958</v>
      </c>
    </row>
    <row r="620" spans="1:4">
      <c r="A620" s="190">
        <v>2738</v>
      </c>
      <c r="B620" s="190" t="s">
        <v>1299</v>
      </c>
      <c r="C620" s="190" t="s">
        <v>1299</v>
      </c>
      <c r="D620" s="190" t="s">
        <v>958</v>
      </c>
    </row>
    <row r="621" spans="1:4">
      <c r="A621" s="190">
        <v>2746</v>
      </c>
      <c r="B621" s="190" t="s">
        <v>1300</v>
      </c>
      <c r="C621" s="190" t="s">
        <v>1300</v>
      </c>
      <c r="D621" s="190" t="s">
        <v>958</v>
      </c>
    </row>
    <row r="622" spans="1:4">
      <c r="A622" s="190">
        <v>2743</v>
      </c>
      <c r="B622" s="190" t="s">
        <v>1301</v>
      </c>
      <c r="C622" s="190" t="s">
        <v>1301</v>
      </c>
      <c r="D622" s="190" t="s">
        <v>958</v>
      </c>
    </row>
    <row r="623" spans="1:4">
      <c r="A623" s="190">
        <v>2745</v>
      </c>
      <c r="B623" s="190" t="s">
        <v>1302</v>
      </c>
      <c r="C623" s="190" t="s">
        <v>1302</v>
      </c>
      <c r="D623" s="190" t="s">
        <v>958</v>
      </c>
    </row>
    <row r="624" spans="1:4">
      <c r="A624" s="190">
        <v>2732</v>
      </c>
      <c r="B624" s="190" t="s">
        <v>1303</v>
      </c>
      <c r="C624" s="190" t="s">
        <v>1303</v>
      </c>
      <c r="D624" s="190" t="s">
        <v>958</v>
      </c>
    </row>
    <row r="625" spans="1:4">
      <c r="A625" s="190">
        <v>2740</v>
      </c>
      <c r="B625" s="190" t="s">
        <v>1304</v>
      </c>
      <c r="C625" s="190" t="s">
        <v>1304</v>
      </c>
      <c r="D625" s="190" t="s">
        <v>958</v>
      </c>
    </row>
    <row r="626" spans="1:4">
      <c r="A626" s="190">
        <v>2742</v>
      </c>
      <c r="B626" s="190" t="s">
        <v>1305</v>
      </c>
      <c r="C626" s="190" t="s">
        <v>1305</v>
      </c>
      <c r="D626" s="190" t="s">
        <v>958</v>
      </c>
    </row>
    <row r="627" spans="1:4">
      <c r="A627" s="190">
        <v>2732</v>
      </c>
      <c r="B627" s="190" t="s">
        <v>1306</v>
      </c>
      <c r="C627" s="190" t="s">
        <v>1306</v>
      </c>
      <c r="D627" s="190" t="s">
        <v>958</v>
      </c>
    </row>
    <row r="628" spans="1:4">
      <c r="A628" s="190">
        <v>2762</v>
      </c>
      <c r="B628" s="190" t="s">
        <v>1307</v>
      </c>
      <c r="C628" s="190" t="s">
        <v>1308</v>
      </c>
      <c r="D628" s="190" t="s">
        <v>958</v>
      </c>
    </row>
    <row r="629" spans="1:4">
      <c r="A629" s="190">
        <v>2712</v>
      </c>
      <c r="B629" s="190" t="s">
        <v>1309</v>
      </c>
      <c r="C629" s="190" t="s">
        <v>1310</v>
      </c>
      <c r="D629" s="190" t="s">
        <v>958</v>
      </c>
    </row>
    <row r="630" spans="1:4">
      <c r="A630" s="190">
        <v>2713</v>
      </c>
      <c r="B630" s="190" t="s">
        <v>1311</v>
      </c>
      <c r="C630" s="190" t="s">
        <v>1310</v>
      </c>
      <c r="D630" s="190" t="s">
        <v>958</v>
      </c>
    </row>
    <row r="631" spans="1:4">
      <c r="A631" s="190">
        <v>2732</v>
      </c>
      <c r="B631" s="190" t="s">
        <v>1310</v>
      </c>
      <c r="C631" s="190" t="s">
        <v>1310</v>
      </c>
      <c r="D631" s="190" t="s">
        <v>958</v>
      </c>
    </row>
    <row r="632" spans="1:4">
      <c r="A632" s="190">
        <v>2732</v>
      </c>
      <c r="B632" s="190" t="s">
        <v>1312</v>
      </c>
      <c r="C632" s="190" t="s">
        <v>1313</v>
      </c>
      <c r="D632" s="190" t="s">
        <v>958</v>
      </c>
    </row>
    <row r="633" spans="1:4">
      <c r="A633" s="190">
        <v>2827</v>
      </c>
      <c r="B633" s="190" t="s">
        <v>1314</v>
      </c>
      <c r="C633" s="190" t="s">
        <v>1314</v>
      </c>
      <c r="D633" s="190" t="s">
        <v>958</v>
      </c>
    </row>
    <row r="634" spans="1:4">
      <c r="A634" s="190">
        <v>2747</v>
      </c>
      <c r="B634" s="190" t="s">
        <v>1315</v>
      </c>
      <c r="C634" s="190" t="s">
        <v>1315</v>
      </c>
      <c r="D634" s="190" t="s">
        <v>958</v>
      </c>
    </row>
    <row r="635" spans="1:4">
      <c r="A635" s="190">
        <v>2736</v>
      </c>
      <c r="B635" s="190" t="s">
        <v>1316</v>
      </c>
      <c r="C635" s="190" t="s">
        <v>1316</v>
      </c>
      <c r="D635" s="190" t="s">
        <v>958</v>
      </c>
    </row>
    <row r="636" spans="1:4">
      <c r="A636" s="190">
        <v>2710</v>
      </c>
      <c r="B636" s="190" t="s">
        <v>1317</v>
      </c>
      <c r="C636" s="190" t="s">
        <v>1317</v>
      </c>
      <c r="D636" s="190" t="s">
        <v>958</v>
      </c>
    </row>
    <row r="637" spans="1:4">
      <c r="A637" s="190">
        <v>2720</v>
      </c>
      <c r="B637" s="190" t="s">
        <v>1318</v>
      </c>
      <c r="C637" s="190" t="s">
        <v>1317</v>
      </c>
      <c r="D637" s="190" t="s">
        <v>958</v>
      </c>
    </row>
    <row r="638" spans="1:4">
      <c r="A638" s="190">
        <v>2717</v>
      </c>
      <c r="B638" s="190" t="s">
        <v>1319</v>
      </c>
      <c r="C638" s="190" t="s">
        <v>1319</v>
      </c>
      <c r="D638" s="190" t="s">
        <v>958</v>
      </c>
    </row>
    <row r="639" spans="1:4">
      <c r="A639" s="190">
        <v>2715</v>
      </c>
      <c r="B639" s="190" t="s">
        <v>1320</v>
      </c>
      <c r="C639" s="190" t="s">
        <v>1321</v>
      </c>
      <c r="D639" s="190" t="s">
        <v>958</v>
      </c>
    </row>
    <row r="640" spans="1:4">
      <c r="A640" s="190">
        <v>2715</v>
      </c>
      <c r="B640" s="190" t="s">
        <v>1322</v>
      </c>
      <c r="C640" s="190" t="s">
        <v>1321</v>
      </c>
      <c r="D640" s="190" t="s">
        <v>958</v>
      </c>
    </row>
    <row r="641" spans="1:4">
      <c r="A641" s="190">
        <v>2716</v>
      </c>
      <c r="B641" s="190" t="s">
        <v>1323</v>
      </c>
      <c r="C641" s="190" t="s">
        <v>1321</v>
      </c>
      <c r="D641" s="190" t="s">
        <v>958</v>
      </c>
    </row>
    <row r="642" spans="1:4">
      <c r="A642" s="190">
        <v>2717</v>
      </c>
      <c r="B642" s="190" t="s">
        <v>1324</v>
      </c>
      <c r="C642" s="190" t="s">
        <v>1321</v>
      </c>
      <c r="D642" s="190" t="s">
        <v>958</v>
      </c>
    </row>
    <row r="643" spans="1:4">
      <c r="A643" s="190">
        <v>2748</v>
      </c>
      <c r="B643" s="190" t="s">
        <v>1325</v>
      </c>
      <c r="C643" s="190" t="s">
        <v>1321</v>
      </c>
      <c r="D643" s="190" t="s">
        <v>958</v>
      </c>
    </row>
    <row r="644" spans="1:4">
      <c r="A644" s="190">
        <v>2748</v>
      </c>
      <c r="B644" s="190" t="s">
        <v>1326</v>
      </c>
      <c r="C644" s="190" t="s">
        <v>1321</v>
      </c>
      <c r="D644" s="190" t="s">
        <v>958</v>
      </c>
    </row>
    <row r="645" spans="1:4">
      <c r="A645" s="190">
        <v>2733</v>
      </c>
      <c r="B645" s="190" t="s">
        <v>1327</v>
      </c>
      <c r="C645" s="190" t="s">
        <v>1328</v>
      </c>
      <c r="D645" s="190" t="s">
        <v>958</v>
      </c>
    </row>
    <row r="646" spans="1:4">
      <c r="A646" s="190">
        <v>2735</v>
      </c>
      <c r="B646" s="190" t="s">
        <v>1329</v>
      </c>
      <c r="C646" s="190" t="s">
        <v>1328</v>
      </c>
      <c r="D646" s="190" t="s">
        <v>958</v>
      </c>
    </row>
    <row r="647" spans="1:4">
      <c r="A647" s="190">
        <v>2735</v>
      </c>
      <c r="B647" s="190" t="s">
        <v>1330</v>
      </c>
      <c r="C647" s="190" t="s">
        <v>1328</v>
      </c>
      <c r="D647" s="190" t="s">
        <v>958</v>
      </c>
    </row>
    <row r="648" spans="1:4">
      <c r="A648" s="190">
        <v>2520</v>
      </c>
      <c r="B648" s="190" t="s">
        <v>1331</v>
      </c>
      <c r="C648" s="190" t="s">
        <v>1331</v>
      </c>
      <c r="D648" s="190" t="s">
        <v>958</v>
      </c>
    </row>
    <row r="649" spans="1:4">
      <c r="A649" s="190">
        <v>2518</v>
      </c>
      <c r="B649" s="190" t="s">
        <v>1332</v>
      </c>
      <c r="C649" s="190" t="s">
        <v>1332</v>
      </c>
      <c r="D649" s="190" t="s">
        <v>958</v>
      </c>
    </row>
    <row r="650" spans="1:4">
      <c r="A650" s="190">
        <v>2515</v>
      </c>
      <c r="B650" s="190" t="s">
        <v>1333</v>
      </c>
      <c r="C650" s="190" t="s">
        <v>1334</v>
      </c>
      <c r="D650" s="190" t="s">
        <v>958</v>
      </c>
    </row>
    <row r="651" spans="1:4">
      <c r="A651" s="190">
        <v>2516</v>
      </c>
      <c r="B651" s="190" t="s">
        <v>1335</v>
      </c>
      <c r="C651" s="190" t="s">
        <v>1334</v>
      </c>
      <c r="D651" s="190" t="s">
        <v>958</v>
      </c>
    </row>
    <row r="652" spans="1:4">
      <c r="A652" s="190">
        <v>2517</v>
      </c>
      <c r="B652" s="190" t="s">
        <v>1336</v>
      </c>
      <c r="C652" s="190" t="s">
        <v>1334</v>
      </c>
      <c r="D652" s="190" t="s">
        <v>958</v>
      </c>
    </row>
    <row r="653" spans="1:4">
      <c r="A653" s="190">
        <v>2558</v>
      </c>
      <c r="B653" s="190" t="s">
        <v>1337</v>
      </c>
      <c r="C653" s="190" t="s">
        <v>1337</v>
      </c>
      <c r="D653" s="190" t="s">
        <v>958</v>
      </c>
    </row>
    <row r="654" spans="1:4">
      <c r="A654" s="190">
        <v>2564</v>
      </c>
      <c r="B654" s="190" t="s">
        <v>1338</v>
      </c>
      <c r="C654" s="190" t="s">
        <v>1338</v>
      </c>
      <c r="D654" s="190" t="s">
        <v>958</v>
      </c>
    </row>
    <row r="655" spans="1:4">
      <c r="A655" s="190">
        <v>2555</v>
      </c>
      <c r="B655" s="190" t="s">
        <v>1339</v>
      </c>
      <c r="C655" s="190" t="s">
        <v>1340</v>
      </c>
      <c r="D655" s="190" t="s">
        <v>958</v>
      </c>
    </row>
    <row r="656" spans="1:4">
      <c r="A656" s="190">
        <v>3274</v>
      </c>
      <c r="B656" s="190" t="s">
        <v>1341</v>
      </c>
      <c r="C656" s="190" t="s">
        <v>1342</v>
      </c>
      <c r="D656" s="190" t="s">
        <v>958</v>
      </c>
    </row>
    <row r="657" spans="1:4">
      <c r="A657" s="190">
        <v>3272</v>
      </c>
      <c r="B657" s="190" t="s">
        <v>1343</v>
      </c>
      <c r="C657" s="190" t="s">
        <v>1343</v>
      </c>
      <c r="D657" s="190" t="s">
        <v>958</v>
      </c>
    </row>
    <row r="658" spans="1:4">
      <c r="A658" s="190">
        <v>2575</v>
      </c>
      <c r="B658" s="190" t="s">
        <v>1344</v>
      </c>
      <c r="C658" s="190" t="s">
        <v>1344</v>
      </c>
      <c r="D658" s="190" t="s">
        <v>958</v>
      </c>
    </row>
    <row r="659" spans="1:4">
      <c r="A659" s="190">
        <v>3274</v>
      </c>
      <c r="B659" s="190" t="s">
        <v>1345</v>
      </c>
      <c r="C659" s="190" t="s">
        <v>1345</v>
      </c>
      <c r="D659" s="190" t="s">
        <v>958</v>
      </c>
    </row>
    <row r="660" spans="1:4">
      <c r="A660" s="190">
        <v>2565</v>
      </c>
      <c r="B660" s="190" t="s">
        <v>1346</v>
      </c>
      <c r="C660" s="190" t="s">
        <v>1346</v>
      </c>
      <c r="D660" s="190" t="s">
        <v>958</v>
      </c>
    </row>
    <row r="661" spans="1:4">
      <c r="A661" s="190">
        <v>2563</v>
      </c>
      <c r="B661" s="190" t="s">
        <v>1347</v>
      </c>
      <c r="C661" s="190" t="s">
        <v>1347</v>
      </c>
      <c r="D661" s="190" t="s">
        <v>958</v>
      </c>
    </row>
    <row r="662" spans="1:4">
      <c r="A662" s="190">
        <v>2514</v>
      </c>
      <c r="B662" s="190" t="s">
        <v>1348</v>
      </c>
      <c r="C662" s="190" t="s">
        <v>1348</v>
      </c>
      <c r="D662" s="190" t="s">
        <v>958</v>
      </c>
    </row>
    <row r="663" spans="1:4">
      <c r="A663" s="190">
        <v>3274</v>
      </c>
      <c r="B663" s="190" t="s">
        <v>1349</v>
      </c>
      <c r="C663" s="190" t="s">
        <v>1349</v>
      </c>
      <c r="D663" s="190" t="s">
        <v>958</v>
      </c>
    </row>
    <row r="664" spans="1:4">
      <c r="A664" s="190">
        <v>2572</v>
      </c>
      <c r="B664" s="190" t="s">
        <v>1350</v>
      </c>
      <c r="C664" s="190" t="s">
        <v>1350</v>
      </c>
      <c r="D664" s="190" t="s">
        <v>958</v>
      </c>
    </row>
    <row r="665" spans="1:4">
      <c r="A665" s="190">
        <v>2560</v>
      </c>
      <c r="B665" s="190" t="s">
        <v>1351</v>
      </c>
      <c r="C665" s="190" t="s">
        <v>1351</v>
      </c>
      <c r="D665" s="190" t="s">
        <v>958</v>
      </c>
    </row>
    <row r="666" spans="1:4">
      <c r="A666" s="190">
        <v>2552</v>
      </c>
      <c r="B666" s="190" t="s">
        <v>1352</v>
      </c>
      <c r="C666" s="190" t="s">
        <v>1352</v>
      </c>
      <c r="D666" s="190" t="s">
        <v>958</v>
      </c>
    </row>
    <row r="667" spans="1:4">
      <c r="A667" s="190">
        <v>2562</v>
      </c>
      <c r="B667" s="190" t="s">
        <v>1353</v>
      </c>
      <c r="C667" s="190" t="s">
        <v>1353</v>
      </c>
      <c r="D667" s="190" t="s">
        <v>958</v>
      </c>
    </row>
    <row r="668" spans="1:4">
      <c r="A668" s="190">
        <v>2553</v>
      </c>
      <c r="B668" s="190" t="s">
        <v>1354</v>
      </c>
      <c r="C668" s="190" t="s">
        <v>1354</v>
      </c>
      <c r="D668" s="190" t="s">
        <v>958</v>
      </c>
    </row>
    <row r="669" spans="1:4">
      <c r="A669" s="190">
        <v>2556</v>
      </c>
      <c r="B669" s="190" t="s">
        <v>1355</v>
      </c>
      <c r="C669" s="190" t="s">
        <v>1355</v>
      </c>
      <c r="D669" s="190" t="s">
        <v>958</v>
      </c>
    </row>
    <row r="670" spans="1:4">
      <c r="A670" s="190">
        <v>2556</v>
      </c>
      <c r="B670" s="190" t="s">
        <v>1356</v>
      </c>
      <c r="C670" s="190" t="s">
        <v>1356</v>
      </c>
      <c r="D670" s="190" t="s">
        <v>958</v>
      </c>
    </row>
    <row r="671" spans="1:4">
      <c r="A671" s="190">
        <v>2557</v>
      </c>
      <c r="B671" s="190" t="s">
        <v>1357</v>
      </c>
      <c r="C671" s="190" t="s">
        <v>1358</v>
      </c>
      <c r="D671" s="190" t="s">
        <v>958</v>
      </c>
    </row>
    <row r="672" spans="1:4">
      <c r="A672" s="190">
        <v>2572</v>
      </c>
      <c r="B672" s="190" t="s">
        <v>1359</v>
      </c>
      <c r="C672" s="190" t="s">
        <v>1360</v>
      </c>
      <c r="D672" s="190" t="s">
        <v>958</v>
      </c>
    </row>
    <row r="673" spans="1:4">
      <c r="A673" s="190">
        <v>2575</v>
      </c>
      <c r="B673" s="190" t="s">
        <v>1361</v>
      </c>
      <c r="C673" s="190" t="s">
        <v>1361</v>
      </c>
      <c r="D673" s="190" t="s">
        <v>958</v>
      </c>
    </row>
    <row r="674" spans="1:4">
      <c r="A674" s="190">
        <v>2575</v>
      </c>
      <c r="B674" s="190" t="s">
        <v>1362</v>
      </c>
      <c r="C674" s="190" t="s">
        <v>1361</v>
      </c>
      <c r="D674" s="190" t="s">
        <v>958</v>
      </c>
    </row>
    <row r="675" spans="1:4">
      <c r="A675" s="190">
        <v>3272</v>
      </c>
      <c r="B675" s="190" t="s">
        <v>1363</v>
      </c>
      <c r="C675" s="190" t="s">
        <v>1363</v>
      </c>
      <c r="D675" s="190" t="s">
        <v>958</v>
      </c>
    </row>
    <row r="676" spans="1:4">
      <c r="A676" s="190">
        <v>3252</v>
      </c>
      <c r="B676" s="190" t="s">
        <v>1364</v>
      </c>
      <c r="C676" s="190" t="s">
        <v>1364</v>
      </c>
      <c r="D676" s="190" t="s">
        <v>958</v>
      </c>
    </row>
    <row r="677" spans="1:4">
      <c r="A677" s="190">
        <v>2512</v>
      </c>
      <c r="B677" s="190" t="s">
        <v>1365</v>
      </c>
      <c r="C677" s="190" t="s">
        <v>1366</v>
      </c>
      <c r="D677" s="190" t="s">
        <v>958</v>
      </c>
    </row>
    <row r="678" spans="1:4">
      <c r="A678" s="190">
        <v>2513</v>
      </c>
      <c r="B678" s="190" t="s">
        <v>1367</v>
      </c>
      <c r="C678" s="190" t="s">
        <v>1366</v>
      </c>
      <c r="D678" s="190" t="s">
        <v>958</v>
      </c>
    </row>
    <row r="679" spans="1:4">
      <c r="A679" s="190">
        <v>3763</v>
      </c>
      <c r="B679" s="190" t="s">
        <v>1368</v>
      </c>
      <c r="C679" s="190" t="s">
        <v>1368</v>
      </c>
      <c r="D679" s="190" t="s">
        <v>958</v>
      </c>
    </row>
    <row r="680" spans="1:4">
      <c r="A680" s="190">
        <v>3764</v>
      </c>
      <c r="B680" s="190" t="s">
        <v>1369</v>
      </c>
      <c r="C680" s="190" t="s">
        <v>1368</v>
      </c>
      <c r="D680" s="190" t="s">
        <v>958</v>
      </c>
    </row>
    <row r="681" spans="1:4">
      <c r="A681" s="190">
        <v>3753</v>
      </c>
      <c r="B681" s="190" t="s">
        <v>1370</v>
      </c>
      <c r="C681" s="190" t="s">
        <v>1371</v>
      </c>
      <c r="D681" s="190" t="s">
        <v>958</v>
      </c>
    </row>
    <row r="682" spans="1:4">
      <c r="A682" s="190">
        <v>3754</v>
      </c>
      <c r="B682" s="190" t="s">
        <v>1371</v>
      </c>
      <c r="C682" s="190" t="s">
        <v>1371</v>
      </c>
      <c r="D682" s="190" t="s">
        <v>958</v>
      </c>
    </row>
    <row r="683" spans="1:4">
      <c r="A683" s="190">
        <v>3755</v>
      </c>
      <c r="B683" s="190" t="s">
        <v>1372</v>
      </c>
      <c r="C683" s="190" t="s">
        <v>1371</v>
      </c>
      <c r="D683" s="190" t="s">
        <v>958</v>
      </c>
    </row>
    <row r="684" spans="1:4">
      <c r="A684" s="190">
        <v>3756</v>
      </c>
      <c r="B684" s="190" t="s">
        <v>1373</v>
      </c>
      <c r="C684" s="190" t="s">
        <v>1371</v>
      </c>
      <c r="D684" s="190" t="s">
        <v>958</v>
      </c>
    </row>
    <row r="685" spans="1:4">
      <c r="A685" s="190">
        <v>3757</v>
      </c>
      <c r="B685" s="190" t="s">
        <v>1374</v>
      </c>
      <c r="C685" s="190" t="s">
        <v>1371</v>
      </c>
      <c r="D685" s="190" t="s">
        <v>958</v>
      </c>
    </row>
    <row r="686" spans="1:4">
      <c r="A686" s="190">
        <v>3758</v>
      </c>
      <c r="B686" s="190" t="s">
        <v>1375</v>
      </c>
      <c r="C686" s="190" t="s">
        <v>1376</v>
      </c>
      <c r="D686" s="190" t="s">
        <v>958</v>
      </c>
    </row>
    <row r="687" spans="1:4">
      <c r="A687" s="190">
        <v>3762</v>
      </c>
      <c r="B687" s="190" t="s">
        <v>1376</v>
      </c>
      <c r="C687" s="190" t="s">
        <v>1376</v>
      </c>
      <c r="D687" s="190" t="s">
        <v>958</v>
      </c>
    </row>
    <row r="688" spans="1:4">
      <c r="A688" s="190">
        <v>3765</v>
      </c>
      <c r="B688" s="190" t="s">
        <v>1377</v>
      </c>
      <c r="C688" s="190" t="s">
        <v>1377</v>
      </c>
      <c r="D688" s="190" t="s">
        <v>958</v>
      </c>
    </row>
    <row r="689" spans="1:4">
      <c r="A689" s="190">
        <v>3647</v>
      </c>
      <c r="B689" s="190" t="s">
        <v>1378</v>
      </c>
      <c r="C689" s="190" t="s">
        <v>1378</v>
      </c>
      <c r="D689" s="190" t="s">
        <v>958</v>
      </c>
    </row>
    <row r="690" spans="1:4">
      <c r="A690" s="190">
        <v>3646</v>
      </c>
      <c r="B690" s="190" t="s">
        <v>1379</v>
      </c>
      <c r="C690" s="190" t="s">
        <v>1380</v>
      </c>
      <c r="D690" s="190" t="s">
        <v>958</v>
      </c>
    </row>
    <row r="691" spans="1:4">
      <c r="A691" s="190">
        <v>3700</v>
      </c>
      <c r="B691" s="190" t="s">
        <v>1380</v>
      </c>
      <c r="C691" s="190" t="s">
        <v>1380</v>
      </c>
      <c r="D691" s="190" t="s">
        <v>958</v>
      </c>
    </row>
    <row r="692" spans="1:4">
      <c r="A692" s="190">
        <v>3702</v>
      </c>
      <c r="B692" s="190" t="s">
        <v>1381</v>
      </c>
      <c r="C692" s="190" t="s">
        <v>1380</v>
      </c>
      <c r="D692" s="190" t="s">
        <v>958</v>
      </c>
    </row>
    <row r="693" spans="1:4">
      <c r="A693" s="190">
        <v>3705</v>
      </c>
      <c r="B693" s="190" t="s">
        <v>1382</v>
      </c>
      <c r="C693" s="190" t="s">
        <v>1380</v>
      </c>
      <c r="D693" s="190" t="s">
        <v>958</v>
      </c>
    </row>
    <row r="694" spans="1:4">
      <c r="A694" s="190">
        <v>3752</v>
      </c>
      <c r="B694" s="190" t="s">
        <v>1383</v>
      </c>
      <c r="C694" s="190" t="s">
        <v>1383</v>
      </c>
      <c r="D694" s="190" t="s">
        <v>958</v>
      </c>
    </row>
    <row r="695" spans="1:4">
      <c r="A695" s="190">
        <v>3631</v>
      </c>
      <c r="B695" s="190" t="s">
        <v>1384</v>
      </c>
      <c r="C695" s="190" t="s">
        <v>1385</v>
      </c>
      <c r="D695" s="190" t="s">
        <v>958</v>
      </c>
    </row>
    <row r="696" spans="1:4">
      <c r="A696" s="190">
        <v>3632</v>
      </c>
      <c r="B696" s="190" t="s">
        <v>1386</v>
      </c>
      <c r="C696" s="190" t="s">
        <v>1385</v>
      </c>
      <c r="D696" s="190" t="s">
        <v>958</v>
      </c>
    </row>
    <row r="697" spans="1:4">
      <c r="A697" s="190">
        <v>3632</v>
      </c>
      <c r="B697" s="190" t="s">
        <v>1387</v>
      </c>
      <c r="C697" s="190" t="s">
        <v>1385</v>
      </c>
      <c r="D697" s="190" t="s">
        <v>958</v>
      </c>
    </row>
    <row r="698" spans="1:4">
      <c r="A698" s="190">
        <v>3864</v>
      </c>
      <c r="B698" s="190" t="s">
        <v>1388</v>
      </c>
      <c r="C698" s="190" t="s">
        <v>1388</v>
      </c>
      <c r="D698" s="190" t="s">
        <v>958</v>
      </c>
    </row>
    <row r="699" spans="1:4">
      <c r="A699" s="190">
        <v>6083</v>
      </c>
      <c r="B699" s="190" t="s">
        <v>1389</v>
      </c>
      <c r="C699" s="190" t="s">
        <v>1390</v>
      </c>
      <c r="D699" s="190" t="s">
        <v>958</v>
      </c>
    </row>
    <row r="700" spans="1:4">
      <c r="A700" s="190">
        <v>6084</v>
      </c>
      <c r="B700" s="190" t="s">
        <v>1391</v>
      </c>
      <c r="C700" s="190" t="s">
        <v>1390</v>
      </c>
      <c r="D700" s="190" t="s">
        <v>958</v>
      </c>
    </row>
    <row r="701" spans="1:4">
      <c r="A701" s="190">
        <v>6085</v>
      </c>
      <c r="B701" s="190" t="s">
        <v>1392</v>
      </c>
      <c r="C701" s="190" t="s">
        <v>1390</v>
      </c>
      <c r="D701" s="190" t="s">
        <v>958</v>
      </c>
    </row>
    <row r="702" spans="1:4">
      <c r="A702" s="190">
        <v>6086</v>
      </c>
      <c r="B702" s="190" t="s">
        <v>1393</v>
      </c>
      <c r="C702" s="190" t="s">
        <v>1390</v>
      </c>
      <c r="D702" s="190" t="s">
        <v>958</v>
      </c>
    </row>
    <row r="703" spans="1:4">
      <c r="A703" s="190">
        <v>3862</v>
      </c>
      <c r="B703" s="190" t="s">
        <v>1394</v>
      </c>
      <c r="C703" s="190" t="s">
        <v>1394</v>
      </c>
      <c r="D703" s="190" t="s">
        <v>958</v>
      </c>
    </row>
    <row r="704" spans="1:4">
      <c r="A704" s="190">
        <v>3863</v>
      </c>
      <c r="B704" s="190" t="s">
        <v>1395</v>
      </c>
      <c r="C704" s="190" t="s">
        <v>1394</v>
      </c>
      <c r="D704" s="190" t="s">
        <v>958</v>
      </c>
    </row>
    <row r="705" spans="1:4">
      <c r="A705" s="190">
        <v>3857</v>
      </c>
      <c r="B705" s="190" t="s">
        <v>1396</v>
      </c>
      <c r="C705" s="190" t="s">
        <v>1397</v>
      </c>
      <c r="D705" s="190" t="s">
        <v>958</v>
      </c>
    </row>
    <row r="706" spans="1:4">
      <c r="A706" s="190">
        <v>3860</v>
      </c>
      <c r="B706" s="190" t="s">
        <v>1397</v>
      </c>
      <c r="C706" s="190" t="s">
        <v>1397</v>
      </c>
      <c r="D706" s="190" t="s">
        <v>958</v>
      </c>
    </row>
    <row r="707" spans="1:4">
      <c r="A707" s="190">
        <v>3860</v>
      </c>
      <c r="B707" s="190" t="s">
        <v>1398</v>
      </c>
      <c r="C707" s="190" t="s">
        <v>1397</v>
      </c>
      <c r="D707" s="190" t="s">
        <v>958</v>
      </c>
    </row>
    <row r="708" spans="1:4">
      <c r="A708" s="190">
        <v>3860</v>
      </c>
      <c r="B708" s="190" t="s">
        <v>1399</v>
      </c>
      <c r="C708" s="190" t="s">
        <v>1400</v>
      </c>
      <c r="D708" s="190" t="s">
        <v>958</v>
      </c>
    </row>
    <row r="709" spans="1:4">
      <c r="A709" s="190">
        <v>3860</v>
      </c>
      <c r="B709" s="190" t="s">
        <v>1400</v>
      </c>
      <c r="C709" s="190" t="s">
        <v>1400</v>
      </c>
      <c r="D709" s="190" t="s">
        <v>958</v>
      </c>
    </row>
    <row r="710" spans="1:4">
      <c r="A710" s="190">
        <v>3766</v>
      </c>
      <c r="B710" s="190" t="s">
        <v>1401</v>
      </c>
      <c r="C710" s="190" t="s">
        <v>1401</v>
      </c>
      <c r="D710" s="190" t="s">
        <v>958</v>
      </c>
    </row>
    <row r="711" spans="1:4">
      <c r="A711" s="190">
        <v>3775</v>
      </c>
      <c r="B711" s="190" t="s">
        <v>1402</v>
      </c>
      <c r="C711" s="190" t="s">
        <v>1403</v>
      </c>
      <c r="D711" s="190" t="s">
        <v>958</v>
      </c>
    </row>
    <row r="712" spans="1:4">
      <c r="A712" s="190">
        <v>3772</v>
      </c>
      <c r="B712" s="190" t="s">
        <v>1404</v>
      </c>
      <c r="C712" s="190" t="s">
        <v>1404</v>
      </c>
      <c r="D712" s="190" t="s">
        <v>958</v>
      </c>
    </row>
    <row r="713" spans="1:4">
      <c r="A713" s="190">
        <v>3773</v>
      </c>
      <c r="B713" s="190" t="s">
        <v>1405</v>
      </c>
      <c r="C713" s="190" t="s">
        <v>1404</v>
      </c>
      <c r="D713" s="190" t="s">
        <v>958</v>
      </c>
    </row>
    <row r="714" spans="1:4">
      <c r="A714" s="190">
        <v>3770</v>
      </c>
      <c r="B714" s="190" t="s">
        <v>1406</v>
      </c>
      <c r="C714" s="190" t="s">
        <v>1406</v>
      </c>
      <c r="D714" s="190" t="s">
        <v>958</v>
      </c>
    </row>
    <row r="715" spans="1:4">
      <c r="A715" s="190">
        <v>3771</v>
      </c>
      <c r="B715" s="190" t="s">
        <v>1407</v>
      </c>
      <c r="C715" s="190" t="s">
        <v>1406</v>
      </c>
      <c r="D715" s="190" t="s">
        <v>958</v>
      </c>
    </row>
    <row r="716" spans="1:4">
      <c r="A716" s="190">
        <v>3776</v>
      </c>
      <c r="B716" s="190" t="s">
        <v>1408</v>
      </c>
      <c r="C716" s="190" t="s">
        <v>1406</v>
      </c>
      <c r="D716" s="190" t="s">
        <v>958</v>
      </c>
    </row>
    <row r="717" spans="1:4">
      <c r="A717" s="190">
        <v>3784</v>
      </c>
      <c r="B717" s="190" t="s">
        <v>1409</v>
      </c>
      <c r="C717" s="190" t="s">
        <v>1410</v>
      </c>
      <c r="D717" s="190" t="s">
        <v>958</v>
      </c>
    </row>
    <row r="718" spans="1:4">
      <c r="A718" s="190">
        <v>3785</v>
      </c>
      <c r="B718" s="190" t="s">
        <v>1411</v>
      </c>
      <c r="C718" s="190" t="s">
        <v>1410</v>
      </c>
      <c r="D718" s="190" t="s">
        <v>958</v>
      </c>
    </row>
    <row r="719" spans="1:4">
      <c r="A719" s="190">
        <v>3782</v>
      </c>
      <c r="B719" s="190" t="s">
        <v>1412</v>
      </c>
      <c r="C719" s="190" t="s">
        <v>1413</v>
      </c>
      <c r="D719" s="190" t="s">
        <v>958</v>
      </c>
    </row>
    <row r="720" spans="1:4">
      <c r="A720" s="190">
        <v>1657</v>
      </c>
      <c r="B720" s="190" t="s">
        <v>1414</v>
      </c>
      <c r="C720" s="190" t="s">
        <v>1415</v>
      </c>
      <c r="D720" s="190" t="s">
        <v>958</v>
      </c>
    </row>
    <row r="721" spans="1:4">
      <c r="A721" s="190">
        <v>3777</v>
      </c>
      <c r="B721" s="190" t="s">
        <v>1416</v>
      </c>
      <c r="C721" s="190" t="s">
        <v>1415</v>
      </c>
      <c r="D721" s="190" t="s">
        <v>958</v>
      </c>
    </row>
    <row r="722" spans="1:4">
      <c r="A722" s="190">
        <v>3778</v>
      </c>
      <c r="B722" s="190" t="s">
        <v>1417</v>
      </c>
      <c r="C722" s="190" t="s">
        <v>1415</v>
      </c>
      <c r="D722" s="190" t="s">
        <v>958</v>
      </c>
    </row>
    <row r="723" spans="1:4">
      <c r="A723" s="190">
        <v>3780</v>
      </c>
      <c r="B723" s="190" t="s">
        <v>1418</v>
      </c>
      <c r="C723" s="190" t="s">
        <v>1415</v>
      </c>
      <c r="D723" s="190" t="s">
        <v>958</v>
      </c>
    </row>
    <row r="724" spans="1:4">
      <c r="A724" s="190">
        <v>3781</v>
      </c>
      <c r="B724" s="190" t="s">
        <v>1419</v>
      </c>
      <c r="C724" s="190" t="s">
        <v>1415</v>
      </c>
      <c r="D724" s="190" t="s">
        <v>958</v>
      </c>
    </row>
    <row r="725" spans="1:4">
      <c r="A725" s="190">
        <v>3783</v>
      </c>
      <c r="B725" s="190" t="s">
        <v>1420</v>
      </c>
      <c r="C725" s="190" t="s">
        <v>1415</v>
      </c>
      <c r="D725" s="190" t="s">
        <v>958</v>
      </c>
    </row>
    <row r="726" spans="1:4">
      <c r="A726" s="190">
        <v>3792</v>
      </c>
      <c r="B726" s="190" t="s">
        <v>1415</v>
      </c>
      <c r="C726" s="190" t="s">
        <v>1415</v>
      </c>
      <c r="D726" s="190" t="s">
        <v>958</v>
      </c>
    </row>
    <row r="727" spans="1:4">
      <c r="A727" s="190">
        <v>1738</v>
      </c>
      <c r="B727" s="190" t="s">
        <v>1421</v>
      </c>
      <c r="C727" s="190" t="s">
        <v>1422</v>
      </c>
      <c r="D727" s="190" t="s">
        <v>958</v>
      </c>
    </row>
    <row r="728" spans="1:4">
      <c r="A728" s="190">
        <v>3156</v>
      </c>
      <c r="B728" s="190" t="s">
        <v>1423</v>
      </c>
      <c r="C728" s="190" t="s">
        <v>1422</v>
      </c>
      <c r="D728" s="190" t="s">
        <v>958</v>
      </c>
    </row>
    <row r="729" spans="1:4">
      <c r="A729" s="190">
        <v>3158</v>
      </c>
      <c r="B729" s="190" t="s">
        <v>1422</v>
      </c>
      <c r="C729" s="190" t="s">
        <v>1422</v>
      </c>
      <c r="D729" s="190" t="s">
        <v>958</v>
      </c>
    </row>
    <row r="730" spans="1:4">
      <c r="A730" s="190">
        <v>3159</v>
      </c>
      <c r="B730" s="190" t="s">
        <v>1424</v>
      </c>
      <c r="C730" s="190" t="s">
        <v>1422</v>
      </c>
      <c r="D730" s="190" t="s">
        <v>958</v>
      </c>
    </row>
    <row r="731" spans="1:4">
      <c r="A731" s="190">
        <v>3153</v>
      </c>
      <c r="B731" s="190" t="s">
        <v>1425</v>
      </c>
      <c r="C731" s="190" t="s">
        <v>1426</v>
      </c>
      <c r="D731" s="190" t="s">
        <v>958</v>
      </c>
    </row>
    <row r="732" spans="1:4">
      <c r="A732" s="190">
        <v>3154</v>
      </c>
      <c r="B732" s="190" t="s">
        <v>1427</v>
      </c>
      <c r="C732" s="190" t="s">
        <v>1426</v>
      </c>
      <c r="D732" s="190" t="s">
        <v>958</v>
      </c>
    </row>
    <row r="733" spans="1:4">
      <c r="A733" s="190">
        <v>3148</v>
      </c>
      <c r="B733" s="190" t="s">
        <v>1428</v>
      </c>
      <c r="C733" s="190" t="s">
        <v>1429</v>
      </c>
      <c r="D733" s="190" t="s">
        <v>958</v>
      </c>
    </row>
    <row r="734" spans="1:4">
      <c r="A734" s="190">
        <v>3150</v>
      </c>
      <c r="B734" s="190" t="s">
        <v>1429</v>
      </c>
      <c r="C734" s="190" t="s">
        <v>1429</v>
      </c>
      <c r="D734" s="190" t="s">
        <v>958</v>
      </c>
    </row>
    <row r="735" spans="1:4">
      <c r="A735" s="190">
        <v>3152</v>
      </c>
      <c r="B735" s="190" t="s">
        <v>1430</v>
      </c>
      <c r="C735" s="190" t="s">
        <v>1429</v>
      </c>
      <c r="D735" s="190" t="s">
        <v>958</v>
      </c>
    </row>
    <row r="736" spans="1:4">
      <c r="A736" s="190">
        <v>3157</v>
      </c>
      <c r="B736" s="190" t="s">
        <v>1431</v>
      </c>
      <c r="C736" s="190" t="s">
        <v>1429</v>
      </c>
      <c r="D736" s="190" t="s">
        <v>958</v>
      </c>
    </row>
    <row r="737" spans="1:4">
      <c r="A737" s="190">
        <v>3183</v>
      </c>
      <c r="B737" s="190" t="s">
        <v>1432</v>
      </c>
      <c r="C737" s="190" t="s">
        <v>1429</v>
      </c>
      <c r="D737" s="190" t="s">
        <v>958</v>
      </c>
    </row>
    <row r="738" spans="1:4">
      <c r="A738" s="190">
        <v>3123</v>
      </c>
      <c r="B738" s="190" t="s">
        <v>1433</v>
      </c>
      <c r="C738" s="190" t="s">
        <v>1433</v>
      </c>
      <c r="D738" s="190" t="s">
        <v>958</v>
      </c>
    </row>
    <row r="739" spans="1:4">
      <c r="A739" s="190">
        <v>3124</v>
      </c>
      <c r="B739" s="190" t="s">
        <v>1434</v>
      </c>
      <c r="C739" s="190" t="s">
        <v>1433</v>
      </c>
      <c r="D739" s="190" t="s">
        <v>958</v>
      </c>
    </row>
    <row r="740" spans="1:4">
      <c r="A740" s="190">
        <v>3664</v>
      </c>
      <c r="B740" s="190" t="s">
        <v>1435</v>
      </c>
      <c r="C740" s="190" t="s">
        <v>1435</v>
      </c>
      <c r="D740" s="190" t="s">
        <v>958</v>
      </c>
    </row>
    <row r="741" spans="1:4">
      <c r="A741" s="190">
        <v>3115</v>
      </c>
      <c r="B741" s="190" t="s">
        <v>1436</v>
      </c>
      <c r="C741" s="190" t="s">
        <v>1436</v>
      </c>
      <c r="D741" s="190" t="s">
        <v>958</v>
      </c>
    </row>
    <row r="742" spans="1:4">
      <c r="A742" s="190">
        <v>3663</v>
      </c>
      <c r="B742" s="190" t="s">
        <v>1437</v>
      </c>
      <c r="C742" s="190" t="s">
        <v>1437</v>
      </c>
      <c r="D742" s="190" t="s">
        <v>958</v>
      </c>
    </row>
    <row r="743" spans="1:4">
      <c r="A743" s="190">
        <v>3629</v>
      </c>
      <c r="B743" s="190" t="s">
        <v>1438</v>
      </c>
      <c r="C743" s="190" t="s">
        <v>1438</v>
      </c>
      <c r="D743" s="190" t="s">
        <v>958</v>
      </c>
    </row>
    <row r="744" spans="1:4">
      <c r="A744" s="190">
        <v>3126</v>
      </c>
      <c r="B744" s="190" t="s">
        <v>1439</v>
      </c>
      <c r="C744" s="190" t="s">
        <v>1439</v>
      </c>
      <c r="D744" s="190" t="s">
        <v>958</v>
      </c>
    </row>
    <row r="745" spans="1:4">
      <c r="A745" s="190">
        <v>3122</v>
      </c>
      <c r="B745" s="190" t="s">
        <v>1440</v>
      </c>
      <c r="C745" s="190" t="s">
        <v>1440</v>
      </c>
      <c r="D745" s="190" t="s">
        <v>958</v>
      </c>
    </row>
    <row r="746" spans="1:4">
      <c r="A746" s="190">
        <v>3116</v>
      </c>
      <c r="B746" s="190" t="s">
        <v>1441</v>
      </c>
      <c r="C746" s="190" t="s">
        <v>1442</v>
      </c>
      <c r="D746" s="190" t="s">
        <v>958</v>
      </c>
    </row>
    <row r="747" spans="1:4">
      <c r="A747" s="190">
        <v>3116</v>
      </c>
      <c r="B747" s="190" t="s">
        <v>1443</v>
      </c>
      <c r="C747" s="190" t="s">
        <v>1442</v>
      </c>
      <c r="D747" s="190" t="s">
        <v>958</v>
      </c>
    </row>
    <row r="748" spans="1:4">
      <c r="A748" s="190">
        <v>3116</v>
      </c>
      <c r="B748" s="190" t="s">
        <v>1444</v>
      </c>
      <c r="C748" s="190" t="s">
        <v>1442</v>
      </c>
      <c r="D748" s="190" t="s">
        <v>958</v>
      </c>
    </row>
    <row r="749" spans="1:4">
      <c r="A749" s="190">
        <v>3126</v>
      </c>
      <c r="B749" s="190" t="s">
        <v>1445</v>
      </c>
      <c r="C749" s="190" t="s">
        <v>1442</v>
      </c>
      <c r="D749" s="190" t="s">
        <v>958</v>
      </c>
    </row>
    <row r="750" spans="1:4">
      <c r="A750" s="190">
        <v>3087</v>
      </c>
      <c r="B750" s="190" t="s">
        <v>1446</v>
      </c>
      <c r="C750" s="190" t="s">
        <v>1446</v>
      </c>
      <c r="D750" s="190" t="s">
        <v>958</v>
      </c>
    </row>
    <row r="751" spans="1:4">
      <c r="A751" s="190">
        <v>3099</v>
      </c>
      <c r="B751" s="190" t="s">
        <v>1447</v>
      </c>
      <c r="C751" s="190" t="s">
        <v>1448</v>
      </c>
      <c r="D751" s="190" t="s">
        <v>958</v>
      </c>
    </row>
    <row r="752" spans="1:4">
      <c r="A752" s="190">
        <v>3128</v>
      </c>
      <c r="B752" s="190" t="s">
        <v>1449</v>
      </c>
      <c r="C752" s="190" t="s">
        <v>1448</v>
      </c>
      <c r="D752" s="190" t="s">
        <v>958</v>
      </c>
    </row>
    <row r="753" spans="1:4">
      <c r="A753" s="190">
        <v>3132</v>
      </c>
      <c r="B753" s="190" t="s">
        <v>1448</v>
      </c>
      <c r="C753" s="190" t="s">
        <v>1448</v>
      </c>
      <c r="D753" s="190" t="s">
        <v>958</v>
      </c>
    </row>
    <row r="754" spans="1:4">
      <c r="A754" s="190">
        <v>3088</v>
      </c>
      <c r="B754" s="190" t="s">
        <v>1450</v>
      </c>
      <c r="C754" s="190" t="s">
        <v>1450</v>
      </c>
      <c r="D754" s="190" t="s">
        <v>958</v>
      </c>
    </row>
    <row r="755" spans="1:4">
      <c r="A755" s="190">
        <v>3088</v>
      </c>
      <c r="B755" s="190" t="s">
        <v>1451</v>
      </c>
      <c r="C755" s="190" t="s">
        <v>1450</v>
      </c>
      <c r="D755" s="190" t="s">
        <v>958</v>
      </c>
    </row>
    <row r="756" spans="1:4">
      <c r="A756" s="190">
        <v>3089</v>
      </c>
      <c r="B756" s="190" t="s">
        <v>1452</v>
      </c>
      <c r="C756" s="190" t="s">
        <v>1450</v>
      </c>
      <c r="D756" s="190" t="s">
        <v>958</v>
      </c>
    </row>
    <row r="757" spans="1:4">
      <c r="A757" s="190">
        <v>3155</v>
      </c>
      <c r="B757" s="190" t="s">
        <v>1453</v>
      </c>
      <c r="C757" s="190" t="s">
        <v>1450</v>
      </c>
      <c r="D757" s="190" t="s">
        <v>958</v>
      </c>
    </row>
    <row r="758" spans="1:4">
      <c r="A758" s="190">
        <v>3662</v>
      </c>
      <c r="B758" s="190" t="s">
        <v>1454</v>
      </c>
      <c r="C758" s="190" t="s">
        <v>1454</v>
      </c>
      <c r="D758" s="190" t="s">
        <v>958</v>
      </c>
    </row>
    <row r="759" spans="1:4">
      <c r="A759" s="190">
        <v>3125</v>
      </c>
      <c r="B759" s="190" t="s">
        <v>1455</v>
      </c>
      <c r="C759" s="190" t="s">
        <v>1455</v>
      </c>
      <c r="D759" s="190" t="s">
        <v>958</v>
      </c>
    </row>
    <row r="760" spans="1:4">
      <c r="A760" s="190">
        <v>3628</v>
      </c>
      <c r="B760" s="190" t="s">
        <v>1456</v>
      </c>
      <c r="C760" s="190" t="s">
        <v>1456</v>
      </c>
      <c r="D760" s="190" t="s">
        <v>958</v>
      </c>
    </row>
    <row r="761" spans="1:4">
      <c r="A761" s="190">
        <v>3665</v>
      </c>
      <c r="B761" s="190" t="s">
        <v>1457</v>
      </c>
      <c r="C761" s="190" t="s">
        <v>1457</v>
      </c>
      <c r="D761" s="190" t="s">
        <v>958</v>
      </c>
    </row>
    <row r="762" spans="1:4">
      <c r="A762" s="190">
        <v>3086</v>
      </c>
      <c r="B762" s="190" t="s">
        <v>1458</v>
      </c>
      <c r="C762" s="190" t="s">
        <v>1459</v>
      </c>
      <c r="D762" s="190" t="s">
        <v>958</v>
      </c>
    </row>
    <row r="763" spans="1:4">
      <c r="A763" s="190">
        <v>3086</v>
      </c>
      <c r="B763" s="190" t="s">
        <v>1460</v>
      </c>
      <c r="C763" s="190" t="s">
        <v>1459</v>
      </c>
      <c r="D763" s="190" t="s">
        <v>958</v>
      </c>
    </row>
    <row r="764" spans="1:4">
      <c r="A764" s="190">
        <v>3127</v>
      </c>
      <c r="B764" s="190" t="s">
        <v>1461</v>
      </c>
      <c r="C764" s="190" t="s">
        <v>1462</v>
      </c>
      <c r="D764" s="190" t="s">
        <v>958</v>
      </c>
    </row>
    <row r="765" spans="1:4">
      <c r="A765" s="190">
        <v>3127</v>
      </c>
      <c r="B765" s="190" t="s">
        <v>1463</v>
      </c>
      <c r="C765" s="190" t="s">
        <v>1462</v>
      </c>
      <c r="D765" s="190" t="s">
        <v>958</v>
      </c>
    </row>
    <row r="766" spans="1:4">
      <c r="A766" s="190">
        <v>3128</v>
      </c>
      <c r="B766" s="190" t="s">
        <v>1464</v>
      </c>
      <c r="C766" s="190" t="s">
        <v>1462</v>
      </c>
      <c r="D766" s="190" t="s">
        <v>958</v>
      </c>
    </row>
    <row r="767" spans="1:4">
      <c r="A767" s="190">
        <v>3536</v>
      </c>
      <c r="B767" s="190" t="s">
        <v>1465</v>
      </c>
      <c r="C767" s="190" t="s">
        <v>1466</v>
      </c>
      <c r="D767" s="190" t="s">
        <v>958</v>
      </c>
    </row>
    <row r="768" spans="1:4">
      <c r="A768" s="190">
        <v>3537</v>
      </c>
      <c r="B768" s="190" t="s">
        <v>1466</v>
      </c>
      <c r="C768" s="190" t="s">
        <v>1466</v>
      </c>
      <c r="D768" s="190" t="s">
        <v>958</v>
      </c>
    </row>
    <row r="769" spans="1:4">
      <c r="A769" s="190">
        <v>3550</v>
      </c>
      <c r="B769" s="190" t="s">
        <v>1467</v>
      </c>
      <c r="C769" s="190" t="s">
        <v>1467</v>
      </c>
      <c r="D769" s="190" t="s">
        <v>958</v>
      </c>
    </row>
    <row r="770" spans="1:4">
      <c r="A770" s="190">
        <v>3551</v>
      </c>
      <c r="B770" s="190" t="s">
        <v>1468</v>
      </c>
      <c r="C770" s="190" t="s">
        <v>1467</v>
      </c>
      <c r="D770" s="190" t="s">
        <v>958</v>
      </c>
    </row>
    <row r="771" spans="1:4">
      <c r="A771" s="190">
        <v>3552</v>
      </c>
      <c r="B771" s="190" t="s">
        <v>1469</v>
      </c>
      <c r="C771" s="190" t="s">
        <v>1467</v>
      </c>
      <c r="D771" s="190" t="s">
        <v>958</v>
      </c>
    </row>
    <row r="772" spans="1:4">
      <c r="A772" s="190">
        <v>3553</v>
      </c>
      <c r="B772" s="190" t="s">
        <v>1470</v>
      </c>
      <c r="C772" s="190" t="s">
        <v>1467</v>
      </c>
      <c r="D772" s="190" t="s">
        <v>958</v>
      </c>
    </row>
    <row r="773" spans="1:4">
      <c r="A773" s="190">
        <v>3438</v>
      </c>
      <c r="B773" s="190" t="s">
        <v>1471</v>
      </c>
      <c r="C773" s="190" t="s">
        <v>1471</v>
      </c>
      <c r="D773" s="190" t="s">
        <v>958</v>
      </c>
    </row>
    <row r="774" spans="1:4">
      <c r="A774" s="190">
        <v>3543</v>
      </c>
      <c r="B774" s="190" t="s">
        <v>1472</v>
      </c>
      <c r="C774" s="190" t="s">
        <v>1471</v>
      </c>
      <c r="D774" s="190" t="s">
        <v>958</v>
      </c>
    </row>
    <row r="775" spans="1:4">
      <c r="A775" s="190">
        <v>3538</v>
      </c>
      <c r="B775" s="190" t="s">
        <v>1473</v>
      </c>
      <c r="C775" s="190" t="s">
        <v>1473</v>
      </c>
      <c r="D775" s="190" t="s">
        <v>958</v>
      </c>
    </row>
    <row r="776" spans="1:4">
      <c r="A776" s="190">
        <v>3433</v>
      </c>
      <c r="B776" s="190" t="s">
        <v>1474</v>
      </c>
      <c r="C776" s="190" t="s">
        <v>1475</v>
      </c>
      <c r="D776" s="190" t="s">
        <v>958</v>
      </c>
    </row>
    <row r="777" spans="1:4">
      <c r="A777" s="190">
        <v>3436</v>
      </c>
      <c r="B777" s="190" t="s">
        <v>1476</v>
      </c>
      <c r="C777" s="190" t="s">
        <v>1475</v>
      </c>
      <c r="D777" s="190" t="s">
        <v>958</v>
      </c>
    </row>
    <row r="778" spans="1:4">
      <c r="A778" s="190">
        <v>3437</v>
      </c>
      <c r="B778" s="190" t="s">
        <v>1475</v>
      </c>
      <c r="C778" s="190" t="s">
        <v>1475</v>
      </c>
      <c r="D778" s="190" t="s">
        <v>958</v>
      </c>
    </row>
    <row r="779" spans="1:4">
      <c r="A779" s="190">
        <v>6197</v>
      </c>
      <c r="B779" s="190" t="s">
        <v>1477</v>
      </c>
      <c r="C779" s="190" t="s">
        <v>1477</v>
      </c>
      <c r="D779" s="190" t="s">
        <v>958</v>
      </c>
    </row>
    <row r="780" spans="1:4">
      <c r="A780" s="190">
        <v>3534</v>
      </c>
      <c r="B780" s="190" t="s">
        <v>1478</v>
      </c>
      <c r="C780" s="190" t="s">
        <v>1478</v>
      </c>
      <c r="D780" s="190" t="s">
        <v>958</v>
      </c>
    </row>
    <row r="781" spans="1:4">
      <c r="A781" s="190">
        <v>3535</v>
      </c>
      <c r="B781" s="190" t="s">
        <v>1479</v>
      </c>
      <c r="C781" s="190" t="s">
        <v>1478</v>
      </c>
      <c r="D781" s="190" t="s">
        <v>958</v>
      </c>
    </row>
    <row r="782" spans="1:4">
      <c r="A782" s="190">
        <v>3556</v>
      </c>
      <c r="B782" s="190" t="s">
        <v>1480</v>
      </c>
      <c r="C782" s="190" t="s">
        <v>1480</v>
      </c>
      <c r="D782" s="190" t="s">
        <v>958</v>
      </c>
    </row>
    <row r="783" spans="1:4">
      <c r="A783" s="190">
        <v>3557</v>
      </c>
      <c r="B783" s="190" t="s">
        <v>1481</v>
      </c>
      <c r="C783" s="190" t="s">
        <v>1480</v>
      </c>
      <c r="D783" s="190" t="s">
        <v>958</v>
      </c>
    </row>
    <row r="784" spans="1:4">
      <c r="A784" s="190">
        <v>3555</v>
      </c>
      <c r="B784" s="190" t="s">
        <v>1482</v>
      </c>
      <c r="C784" s="190" t="s">
        <v>1482</v>
      </c>
      <c r="D784" s="190" t="s">
        <v>958</v>
      </c>
    </row>
    <row r="785" spans="1:4">
      <c r="A785" s="190">
        <v>3633</v>
      </c>
      <c r="B785" s="190" t="s">
        <v>1483</v>
      </c>
      <c r="C785" s="190" t="s">
        <v>1483</v>
      </c>
      <c r="D785" s="190" t="s">
        <v>958</v>
      </c>
    </row>
    <row r="786" spans="1:4">
      <c r="A786" s="190">
        <v>3638</v>
      </c>
      <c r="B786" s="190" t="s">
        <v>1484</v>
      </c>
      <c r="C786" s="190" t="s">
        <v>1484</v>
      </c>
      <c r="D786" s="190" t="s">
        <v>958</v>
      </c>
    </row>
    <row r="787" spans="1:4">
      <c r="A787" s="190">
        <v>3615</v>
      </c>
      <c r="B787" s="190" t="s">
        <v>1485</v>
      </c>
      <c r="C787" s="190" t="s">
        <v>1486</v>
      </c>
      <c r="D787" s="190" t="s">
        <v>958</v>
      </c>
    </row>
    <row r="788" spans="1:4">
      <c r="A788" s="190">
        <v>3619</v>
      </c>
      <c r="B788" s="190" t="s">
        <v>1487</v>
      </c>
      <c r="C788" s="190" t="s">
        <v>1487</v>
      </c>
      <c r="D788" s="190" t="s">
        <v>958</v>
      </c>
    </row>
    <row r="789" spans="1:4">
      <c r="A789" s="190">
        <v>3617</v>
      </c>
      <c r="B789" s="190" t="s">
        <v>1488</v>
      </c>
      <c r="C789" s="190" t="s">
        <v>1489</v>
      </c>
      <c r="D789" s="190" t="s">
        <v>958</v>
      </c>
    </row>
    <row r="790" spans="1:4">
      <c r="A790" s="190">
        <v>3625</v>
      </c>
      <c r="B790" s="190" t="s">
        <v>1490</v>
      </c>
      <c r="C790" s="190" t="s">
        <v>1490</v>
      </c>
      <c r="D790" s="190" t="s">
        <v>958</v>
      </c>
    </row>
    <row r="791" spans="1:4">
      <c r="A791" s="190">
        <v>3627</v>
      </c>
      <c r="B791" s="190" t="s">
        <v>1491</v>
      </c>
      <c r="C791" s="190" t="s">
        <v>1491</v>
      </c>
      <c r="D791" s="190" t="s">
        <v>958</v>
      </c>
    </row>
    <row r="792" spans="1:4">
      <c r="A792" s="190">
        <v>3626</v>
      </c>
      <c r="B792" s="190" t="s">
        <v>1492</v>
      </c>
      <c r="C792" s="190" t="s">
        <v>1493</v>
      </c>
      <c r="D792" s="190" t="s">
        <v>958</v>
      </c>
    </row>
    <row r="793" spans="1:4">
      <c r="A793" s="190">
        <v>3652</v>
      </c>
      <c r="B793" s="190" t="s">
        <v>1493</v>
      </c>
      <c r="C793" s="190" t="s">
        <v>1493</v>
      </c>
      <c r="D793" s="190" t="s">
        <v>958</v>
      </c>
    </row>
    <row r="794" spans="1:4">
      <c r="A794" s="190">
        <v>3622</v>
      </c>
      <c r="B794" s="190" t="s">
        <v>1494</v>
      </c>
      <c r="C794" s="190" t="s">
        <v>1495</v>
      </c>
      <c r="D794" s="190" t="s">
        <v>958</v>
      </c>
    </row>
    <row r="795" spans="1:4">
      <c r="A795" s="190">
        <v>3623</v>
      </c>
      <c r="B795" s="190" t="s">
        <v>1496</v>
      </c>
      <c r="C795" s="190" t="s">
        <v>1497</v>
      </c>
      <c r="D795" s="190" t="s">
        <v>958</v>
      </c>
    </row>
    <row r="796" spans="1:4">
      <c r="A796" s="190">
        <v>3623</v>
      </c>
      <c r="B796" s="190" t="s">
        <v>1498</v>
      </c>
      <c r="C796" s="190" t="s">
        <v>1497</v>
      </c>
      <c r="D796" s="190" t="s">
        <v>958</v>
      </c>
    </row>
    <row r="797" spans="1:4">
      <c r="A797" s="190">
        <v>3653</v>
      </c>
      <c r="B797" s="190" t="s">
        <v>1499</v>
      </c>
      <c r="C797" s="190" t="s">
        <v>1499</v>
      </c>
      <c r="D797" s="190" t="s">
        <v>958</v>
      </c>
    </row>
    <row r="798" spans="1:4">
      <c r="A798" s="190">
        <v>3638</v>
      </c>
      <c r="B798" s="190" t="s">
        <v>1500</v>
      </c>
      <c r="C798" s="190" t="s">
        <v>1500</v>
      </c>
      <c r="D798" s="190" t="s">
        <v>958</v>
      </c>
    </row>
    <row r="799" spans="1:4">
      <c r="A799" s="190">
        <v>3654</v>
      </c>
      <c r="B799" s="190" t="s">
        <v>1501</v>
      </c>
      <c r="C799" s="190" t="s">
        <v>1502</v>
      </c>
      <c r="D799" s="190" t="s">
        <v>958</v>
      </c>
    </row>
    <row r="800" spans="1:4">
      <c r="A800" s="190">
        <v>3655</v>
      </c>
      <c r="B800" s="190" t="s">
        <v>1502</v>
      </c>
      <c r="C800" s="190" t="s">
        <v>1502</v>
      </c>
      <c r="D800" s="190" t="s">
        <v>958</v>
      </c>
    </row>
    <row r="801" spans="1:4">
      <c r="A801" s="190">
        <v>3656</v>
      </c>
      <c r="B801" s="190" t="s">
        <v>1503</v>
      </c>
      <c r="C801" s="190" t="s">
        <v>1502</v>
      </c>
      <c r="D801" s="190" t="s">
        <v>958</v>
      </c>
    </row>
    <row r="802" spans="1:4">
      <c r="A802" s="190">
        <v>3656</v>
      </c>
      <c r="B802" s="190" t="s">
        <v>1504</v>
      </c>
      <c r="C802" s="190" t="s">
        <v>1502</v>
      </c>
      <c r="D802" s="190" t="s">
        <v>958</v>
      </c>
    </row>
    <row r="803" spans="1:4">
      <c r="A803" s="190">
        <v>3656</v>
      </c>
      <c r="B803" s="190" t="s">
        <v>1505</v>
      </c>
      <c r="C803" s="190" t="s">
        <v>1502</v>
      </c>
      <c r="D803" s="190" t="s">
        <v>958</v>
      </c>
    </row>
    <row r="804" spans="1:4">
      <c r="A804" s="190">
        <v>3657</v>
      </c>
      <c r="B804" s="190" t="s">
        <v>1506</v>
      </c>
      <c r="C804" s="190" t="s">
        <v>1502</v>
      </c>
      <c r="D804" s="190" t="s">
        <v>958</v>
      </c>
    </row>
    <row r="805" spans="1:4">
      <c r="A805" s="190">
        <v>3658</v>
      </c>
      <c r="B805" s="190" t="s">
        <v>1507</v>
      </c>
      <c r="C805" s="190" t="s">
        <v>1502</v>
      </c>
      <c r="D805" s="190" t="s">
        <v>958</v>
      </c>
    </row>
    <row r="806" spans="1:4">
      <c r="A806" s="190">
        <v>3612</v>
      </c>
      <c r="B806" s="190" t="s">
        <v>1508</v>
      </c>
      <c r="C806" s="190" t="s">
        <v>1508</v>
      </c>
      <c r="D806" s="190" t="s">
        <v>958</v>
      </c>
    </row>
    <row r="807" spans="1:4">
      <c r="A807" s="190">
        <v>3613</v>
      </c>
      <c r="B807" s="190" t="s">
        <v>1508</v>
      </c>
      <c r="C807" s="190" t="s">
        <v>1508</v>
      </c>
      <c r="D807" s="190" t="s">
        <v>958</v>
      </c>
    </row>
    <row r="808" spans="1:4">
      <c r="A808" s="190">
        <v>3624</v>
      </c>
      <c r="B808" s="190" t="s">
        <v>1509</v>
      </c>
      <c r="C808" s="190" t="s">
        <v>1508</v>
      </c>
      <c r="D808" s="190" t="s">
        <v>958</v>
      </c>
    </row>
    <row r="809" spans="1:4">
      <c r="A809" s="190">
        <v>3623</v>
      </c>
      <c r="B809" s="190" t="s">
        <v>1510</v>
      </c>
      <c r="C809" s="190" t="s">
        <v>1511</v>
      </c>
      <c r="D809" s="190" t="s">
        <v>958</v>
      </c>
    </row>
    <row r="810" spans="1:4">
      <c r="A810" s="190">
        <v>3634</v>
      </c>
      <c r="B810" s="190" t="s">
        <v>1512</v>
      </c>
      <c r="C810" s="190" t="s">
        <v>1512</v>
      </c>
      <c r="D810" s="190" t="s">
        <v>958</v>
      </c>
    </row>
    <row r="811" spans="1:4">
      <c r="A811" s="190">
        <v>3600</v>
      </c>
      <c r="B811" s="190" t="s">
        <v>1513</v>
      </c>
      <c r="C811" s="190" t="s">
        <v>1513</v>
      </c>
      <c r="D811" s="190" t="s">
        <v>958</v>
      </c>
    </row>
    <row r="812" spans="1:4">
      <c r="A812" s="190">
        <v>3603</v>
      </c>
      <c r="B812" s="190" t="s">
        <v>1513</v>
      </c>
      <c r="C812" s="190" t="s">
        <v>1513</v>
      </c>
      <c r="D812" s="190" t="s">
        <v>958</v>
      </c>
    </row>
    <row r="813" spans="1:4">
      <c r="A813" s="190">
        <v>3604</v>
      </c>
      <c r="B813" s="190" t="s">
        <v>1513</v>
      </c>
      <c r="C813" s="190" t="s">
        <v>1513</v>
      </c>
      <c r="D813" s="190" t="s">
        <v>958</v>
      </c>
    </row>
    <row r="814" spans="1:4">
      <c r="A814" s="190">
        <v>3608</v>
      </c>
      <c r="B814" s="190" t="s">
        <v>1513</v>
      </c>
      <c r="C814" s="190" t="s">
        <v>1513</v>
      </c>
      <c r="D814" s="190" t="s">
        <v>958</v>
      </c>
    </row>
    <row r="815" spans="1:4">
      <c r="A815" s="190">
        <v>3624</v>
      </c>
      <c r="B815" s="190" t="s">
        <v>1514</v>
      </c>
      <c r="C815" s="190" t="s">
        <v>1513</v>
      </c>
      <c r="D815" s="190" t="s">
        <v>958</v>
      </c>
    </row>
    <row r="816" spans="1:4">
      <c r="A816" s="190">
        <v>3645</v>
      </c>
      <c r="B816" s="190" t="s">
        <v>1515</v>
      </c>
      <c r="C816" s="190" t="s">
        <v>1513</v>
      </c>
      <c r="D816" s="190" t="s">
        <v>958</v>
      </c>
    </row>
    <row r="817" spans="1:4">
      <c r="A817" s="190">
        <v>3635</v>
      </c>
      <c r="B817" s="190" t="s">
        <v>1516</v>
      </c>
      <c r="C817" s="190" t="s">
        <v>1516</v>
      </c>
      <c r="D817" s="190" t="s">
        <v>958</v>
      </c>
    </row>
    <row r="818" spans="1:4">
      <c r="A818" s="190">
        <v>3661</v>
      </c>
      <c r="B818" s="190" t="s">
        <v>1517</v>
      </c>
      <c r="C818" s="190" t="s">
        <v>1517</v>
      </c>
      <c r="D818" s="190" t="s">
        <v>958</v>
      </c>
    </row>
    <row r="819" spans="1:4">
      <c r="A819" s="190">
        <v>3614</v>
      </c>
      <c r="B819" s="190" t="s">
        <v>1518</v>
      </c>
      <c r="C819" s="190" t="s">
        <v>1518</v>
      </c>
      <c r="D819" s="190" t="s">
        <v>958</v>
      </c>
    </row>
    <row r="820" spans="1:4">
      <c r="A820" s="190">
        <v>3616</v>
      </c>
      <c r="B820" s="190" t="s">
        <v>1519</v>
      </c>
      <c r="C820" s="190" t="s">
        <v>1518</v>
      </c>
      <c r="D820" s="190" t="s">
        <v>958</v>
      </c>
    </row>
    <row r="821" spans="1:4">
      <c r="A821" s="190">
        <v>3618</v>
      </c>
      <c r="B821" s="190" t="s">
        <v>1520</v>
      </c>
      <c r="C821" s="190" t="s">
        <v>1521</v>
      </c>
      <c r="D821" s="190" t="s">
        <v>958</v>
      </c>
    </row>
    <row r="822" spans="1:4">
      <c r="A822" s="190">
        <v>3645</v>
      </c>
      <c r="B822" s="190" t="s">
        <v>1522</v>
      </c>
      <c r="C822" s="190" t="s">
        <v>1522</v>
      </c>
      <c r="D822" s="190" t="s">
        <v>958</v>
      </c>
    </row>
    <row r="823" spans="1:4">
      <c r="A823" s="190">
        <v>3636</v>
      </c>
      <c r="B823" s="190" t="s">
        <v>1523</v>
      </c>
      <c r="C823" s="190" t="s">
        <v>1524</v>
      </c>
      <c r="D823" s="190" t="s">
        <v>958</v>
      </c>
    </row>
    <row r="824" spans="1:4">
      <c r="A824" s="190">
        <v>3636</v>
      </c>
      <c r="B824" s="190" t="s">
        <v>1525</v>
      </c>
      <c r="C824" s="190" t="s">
        <v>1524</v>
      </c>
      <c r="D824" s="190" t="s">
        <v>958</v>
      </c>
    </row>
    <row r="825" spans="1:4">
      <c r="A825" s="190">
        <v>3416</v>
      </c>
      <c r="B825" s="190" t="s">
        <v>1526</v>
      </c>
      <c r="C825" s="190" t="s">
        <v>1526</v>
      </c>
      <c r="D825" s="190" t="s">
        <v>958</v>
      </c>
    </row>
    <row r="826" spans="1:4">
      <c r="A826" s="190">
        <v>3462</v>
      </c>
      <c r="B826" s="190" t="s">
        <v>1527</v>
      </c>
      <c r="C826" s="190" t="s">
        <v>1526</v>
      </c>
      <c r="D826" s="190" t="s">
        <v>958</v>
      </c>
    </row>
    <row r="827" spans="1:4">
      <c r="A827" s="190">
        <v>3463</v>
      </c>
      <c r="B827" s="190" t="s">
        <v>1528</v>
      </c>
      <c r="C827" s="190" t="s">
        <v>1526</v>
      </c>
      <c r="D827" s="190" t="s">
        <v>958</v>
      </c>
    </row>
    <row r="828" spans="1:4">
      <c r="A828" s="190">
        <v>3465</v>
      </c>
      <c r="B828" s="190" t="s">
        <v>1529</v>
      </c>
      <c r="C828" s="190" t="s">
        <v>1529</v>
      </c>
      <c r="D828" s="190" t="s">
        <v>958</v>
      </c>
    </row>
    <row r="829" spans="1:4">
      <c r="A829" s="190">
        <v>4952</v>
      </c>
      <c r="B829" s="190" t="s">
        <v>1530</v>
      </c>
      <c r="C829" s="190" t="s">
        <v>1530</v>
      </c>
      <c r="D829" s="190" t="s">
        <v>958</v>
      </c>
    </row>
    <row r="830" spans="1:4">
      <c r="A830" s="190">
        <v>4950</v>
      </c>
      <c r="B830" s="190" t="s">
        <v>1531</v>
      </c>
      <c r="C830" s="190" t="s">
        <v>1531</v>
      </c>
      <c r="D830" s="190" t="s">
        <v>958</v>
      </c>
    </row>
    <row r="831" spans="1:4">
      <c r="A831" s="190">
        <v>4953</v>
      </c>
      <c r="B831" s="190" t="s">
        <v>1532</v>
      </c>
      <c r="C831" s="190" t="s">
        <v>1531</v>
      </c>
      <c r="D831" s="190" t="s">
        <v>958</v>
      </c>
    </row>
    <row r="832" spans="1:4">
      <c r="A832" s="190">
        <v>3432</v>
      </c>
      <c r="B832" s="190" t="s">
        <v>1533</v>
      </c>
      <c r="C832" s="190" t="s">
        <v>1534</v>
      </c>
      <c r="D832" s="190" t="s">
        <v>958</v>
      </c>
    </row>
    <row r="833" spans="1:4">
      <c r="A833" s="190">
        <v>3435</v>
      </c>
      <c r="B833" s="190" t="s">
        <v>1535</v>
      </c>
      <c r="C833" s="190" t="s">
        <v>1534</v>
      </c>
      <c r="D833" s="190" t="s">
        <v>958</v>
      </c>
    </row>
    <row r="834" spans="1:4">
      <c r="A834" s="190">
        <v>3439</v>
      </c>
      <c r="B834" s="190" t="s">
        <v>1536</v>
      </c>
      <c r="C834" s="190" t="s">
        <v>1534</v>
      </c>
      <c r="D834" s="190" t="s">
        <v>958</v>
      </c>
    </row>
    <row r="835" spans="1:4">
      <c r="A835" s="190">
        <v>3452</v>
      </c>
      <c r="B835" s="190" t="s">
        <v>1537</v>
      </c>
      <c r="C835" s="190" t="s">
        <v>1534</v>
      </c>
      <c r="D835" s="190" t="s">
        <v>958</v>
      </c>
    </row>
    <row r="836" spans="1:4">
      <c r="A836" s="190">
        <v>3415</v>
      </c>
      <c r="B836" s="190" t="s">
        <v>1538</v>
      </c>
      <c r="C836" s="190" t="s">
        <v>1539</v>
      </c>
      <c r="D836" s="190" t="s">
        <v>958</v>
      </c>
    </row>
    <row r="837" spans="1:4">
      <c r="A837" s="190">
        <v>3417</v>
      </c>
      <c r="B837" s="190" t="s">
        <v>1539</v>
      </c>
      <c r="C837" s="190" t="s">
        <v>1539</v>
      </c>
      <c r="D837" s="190" t="s">
        <v>958</v>
      </c>
    </row>
    <row r="838" spans="1:4">
      <c r="A838" s="190">
        <v>3418</v>
      </c>
      <c r="B838" s="190" t="s">
        <v>1540</v>
      </c>
      <c r="C838" s="190" t="s">
        <v>1539</v>
      </c>
      <c r="D838" s="190" t="s">
        <v>958</v>
      </c>
    </row>
    <row r="839" spans="1:4">
      <c r="A839" s="190">
        <v>3454</v>
      </c>
      <c r="B839" s="190" t="s">
        <v>1541</v>
      </c>
      <c r="C839" s="190" t="s">
        <v>1541</v>
      </c>
      <c r="D839" s="190" t="s">
        <v>958</v>
      </c>
    </row>
    <row r="840" spans="1:4">
      <c r="A840" s="190">
        <v>3455</v>
      </c>
      <c r="B840" s="190" t="s">
        <v>1542</v>
      </c>
      <c r="C840" s="190" t="s">
        <v>1541</v>
      </c>
      <c r="D840" s="190" t="s">
        <v>958</v>
      </c>
    </row>
    <row r="841" spans="1:4">
      <c r="A841" s="190">
        <v>3457</v>
      </c>
      <c r="B841" s="190" t="s">
        <v>1543</v>
      </c>
      <c r="C841" s="190" t="s">
        <v>1541</v>
      </c>
      <c r="D841" s="190" t="s">
        <v>958</v>
      </c>
    </row>
    <row r="842" spans="1:4">
      <c r="A842" s="190">
        <v>3453</v>
      </c>
      <c r="B842" s="190" t="s">
        <v>1544</v>
      </c>
      <c r="C842" s="190" t="s">
        <v>1545</v>
      </c>
      <c r="D842" s="190" t="s">
        <v>958</v>
      </c>
    </row>
    <row r="843" spans="1:4">
      <c r="A843" s="190">
        <v>3456</v>
      </c>
      <c r="B843" s="190" t="s">
        <v>1545</v>
      </c>
      <c r="C843" s="190" t="s">
        <v>1545</v>
      </c>
      <c r="D843" s="190" t="s">
        <v>958</v>
      </c>
    </row>
    <row r="844" spans="1:4">
      <c r="A844" s="190">
        <v>3464</v>
      </c>
      <c r="B844" s="190" t="s">
        <v>1546</v>
      </c>
      <c r="C844" s="190" t="s">
        <v>1547</v>
      </c>
      <c r="D844" s="190" t="s">
        <v>958</v>
      </c>
    </row>
    <row r="845" spans="1:4">
      <c r="A845" s="190">
        <v>4942</v>
      </c>
      <c r="B845" s="190" t="s">
        <v>1548</v>
      </c>
      <c r="C845" s="190" t="s">
        <v>1547</v>
      </c>
      <c r="D845" s="190" t="s">
        <v>958</v>
      </c>
    </row>
    <row r="846" spans="1:4">
      <c r="A846" s="190">
        <v>4954</v>
      </c>
      <c r="B846" s="190" t="s">
        <v>1549</v>
      </c>
      <c r="C846" s="190" t="s">
        <v>1549</v>
      </c>
      <c r="D846" s="190" t="s">
        <v>958</v>
      </c>
    </row>
    <row r="847" spans="1:4">
      <c r="A847" s="190">
        <v>4536</v>
      </c>
      <c r="B847" s="190" t="s">
        <v>1550</v>
      </c>
      <c r="C847" s="190" t="s">
        <v>1550</v>
      </c>
      <c r="D847" s="190" t="s">
        <v>958</v>
      </c>
    </row>
    <row r="848" spans="1:4">
      <c r="A848" s="190">
        <v>3376</v>
      </c>
      <c r="B848" s="190" t="s">
        <v>1551</v>
      </c>
      <c r="C848" s="190" t="s">
        <v>1551</v>
      </c>
      <c r="D848" s="190" t="s">
        <v>958</v>
      </c>
    </row>
    <row r="849" spans="1:4">
      <c r="A849" s="190">
        <v>3366</v>
      </c>
      <c r="B849" s="190" t="s">
        <v>1552</v>
      </c>
      <c r="C849" s="190" t="s">
        <v>1552</v>
      </c>
      <c r="D849" s="190" t="s">
        <v>958</v>
      </c>
    </row>
    <row r="850" spans="1:4">
      <c r="A850" s="190">
        <v>3366</v>
      </c>
      <c r="B850" s="190" t="s">
        <v>1553</v>
      </c>
      <c r="C850" s="190" t="s">
        <v>1552</v>
      </c>
      <c r="D850" s="190" t="s">
        <v>958</v>
      </c>
    </row>
    <row r="851" spans="1:4">
      <c r="A851" s="190">
        <v>4539</v>
      </c>
      <c r="B851" s="190" t="s">
        <v>1554</v>
      </c>
      <c r="C851" s="190" t="s">
        <v>1554</v>
      </c>
      <c r="D851" s="190" t="s">
        <v>958</v>
      </c>
    </row>
    <row r="852" spans="1:4">
      <c r="A852" s="190">
        <v>3376</v>
      </c>
      <c r="B852" s="190" t="s">
        <v>1555</v>
      </c>
      <c r="C852" s="190" t="s">
        <v>1555</v>
      </c>
      <c r="D852" s="190" t="s">
        <v>958</v>
      </c>
    </row>
    <row r="853" spans="1:4">
      <c r="A853" s="190">
        <v>3372</v>
      </c>
      <c r="B853" s="190" t="s">
        <v>1556</v>
      </c>
      <c r="C853" s="190" t="s">
        <v>1557</v>
      </c>
      <c r="D853" s="190" t="s">
        <v>958</v>
      </c>
    </row>
    <row r="854" spans="1:4">
      <c r="A854" s="190">
        <v>3373</v>
      </c>
      <c r="B854" s="190" t="s">
        <v>1558</v>
      </c>
      <c r="C854" s="190" t="s">
        <v>1557</v>
      </c>
      <c r="D854" s="190" t="s">
        <v>958</v>
      </c>
    </row>
    <row r="855" spans="1:4">
      <c r="A855" s="190">
        <v>3373</v>
      </c>
      <c r="B855" s="190" t="s">
        <v>1557</v>
      </c>
      <c r="C855" s="190" t="s">
        <v>1557</v>
      </c>
      <c r="D855" s="190" t="s">
        <v>958</v>
      </c>
    </row>
    <row r="856" spans="1:4">
      <c r="A856" s="190">
        <v>3360</v>
      </c>
      <c r="B856" s="190" t="s">
        <v>1559</v>
      </c>
      <c r="C856" s="190" t="s">
        <v>1559</v>
      </c>
      <c r="D856" s="190" t="s">
        <v>958</v>
      </c>
    </row>
    <row r="857" spans="1:4">
      <c r="A857" s="190">
        <v>3363</v>
      </c>
      <c r="B857" s="190" t="s">
        <v>1560</v>
      </c>
      <c r="C857" s="190" t="s">
        <v>1559</v>
      </c>
      <c r="D857" s="190" t="s">
        <v>958</v>
      </c>
    </row>
    <row r="858" spans="1:4">
      <c r="A858" s="190">
        <v>3375</v>
      </c>
      <c r="B858" s="190" t="s">
        <v>1561</v>
      </c>
      <c r="C858" s="190" t="s">
        <v>1561</v>
      </c>
      <c r="D858" s="190" t="s">
        <v>958</v>
      </c>
    </row>
    <row r="859" spans="1:4">
      <c r="A859" s="190">
        <v>4704</v>
      </c>
      <c r="B859" s="190" t="s">
        <v>1562</v>
      </c>
      <c r="C859" s="190" t="s">
        <v>1562</v>
      </c>
      <c r="D859" s="190" t="s">
        <v>958</v>
      </c>
    </row>
    <row r="860" spans="1:4">
      <c r="A860" s="190">
        <v>4704</v>
      </c>
      <c r="B860" s="190" t="s">
        <v>1563</v>
      </c>
      <c r="C860" s="190" t="s">
        <v>1562</v>
      </c>
      <c r="D860" s="190" t="s">
        <v>958</v>
      </c>
    </row>
    <row r="861" spans="1:4">
      <c r="A861" s="190">
        <v>3362</v>
      </c>
      <c r="B861" s="190" t="s">
        <v>1564</v>
      </c>
      <c r="C861" s="190" t="s">
        <v>1564</v>
      </c>
      <c r="D861" s="190" t="s">
        <v>958</v>
      </c>
    </row>
    <row r="862" spans="1:4">
      <c r="A862" s="190">
        <v>4538</v>
      </c>
      <c r="B862" s="190" t="s">
        <v>1565</v>
      </c>
      <c r="C862" s="190" t="s">
        <v>1565</v>
      </c>
      <c r="D862" s="190" t="s">
        <v>958</v>
      </c>
    </row>
    <row r="863" spans="1:4">
      <c r="A863" s="190">
        <v>3367</v>
      </c>
      <c r="B863" s="190" t="s">
        <v>1566</v>
      </c>
      <c r="C863" s="190" t="s">
        <v>1566</v>
      </c>
      <c r="D863" s="190" t="s">
        <v>958</v>
      </c>
    </row>
    <row r="864" spans="1:4">
      <c r="A864" s="190">
        <v>3476</v>
      </c>
      <c r="B864" s="190" t="s">
        <v>1567</v>
      </c>
      <c r="C864" s="190" t="s">
        <v>1566</v>
      </c>
      <c r="D864" s="190" t="s">
        <v>958</v>
      </c>
    </row>
    <row r="865" spans="1:4">
      <c r="A865" s="190">
        <v>4539</v>
      </c>
      <c r="B865" s="190" t="s">
        <v>1568</v>
      </c>
      <c r="C865" s="190" t="s">
        <v>1568</v>
      </c>
      <c r="D865" s="190" t="s">
        <v>958</v>
      </c>
    </row>
    <row r="866" spans="1:4">
      <c r="A866" s="190">
        <v>3365</v>
      </c>
      <c r="B866" s="190" t="s">
        <v>1569</v>
      </c>
      <c r="C866" s="190" t="s">
        <v>1570</v>
      </c>
      <c r="D866" s="190" t="s">
        <v>958</v>
      </c>
    </row>
    <row r="867" spans="1:4">
      <c r="A867" s="190">
        <v>3365</v>
      </c>
      <c r="B867" s="190" t="s">
        <v>1570</v>
      </c>
      <c r="C867" s="190" t="s">
        <v>1570</v>
      </c>
      <c r="D867" s="190" t="s">
        <v>958</v>
      </c>
    </row>
    <row r="868" spans="1:4">
      <c r="A868" s="190">
        <v>3475</v>
      </c>
      <c r="B868" s="190" t="s">
        <v>1571</v>
      </c>
      <c r="C868" s="190" t="s">
        <v>1570</v>
      </c>
      <c r="D868" s="190" t="s">
        <v>958</v>
      </c>
    </row>
    <row r="869" spans="1:4">
      <c r="A869" s="190">
        <v>3475</v>
      </c>
      <c r="B869" s="190" t="s">
        <v>1572</v>
      </c>
      <c r="C869" s="190" t="s">
        <v>1570</v>
      </c>
      <c r="D869" s="190" t="s">
        <v>958</v>
      </c>
    </row>
    <row r="870" spans="1:4">
      <c r="A870" s="190">
        <v>3367</v>
      </c>
      <c r="B870" s="190" t="s">
        <v>1573</v>
      </c>
      <c r="C870" s="190" t="s">
        <v>1573</v>
      </c>
      <c r="D870" s="190" t="s">
        <v>958</v>
      </c>
    </row>
    <row r="871" spans="1:4">
      <c r="A871" s="190">
        <v>3380</v>
      </c>
      <c r="B871" s="190" t="s">
        <v>1574</v>
      </c>
      <c r="C871" s="190" t="s">
        <v>1575</v>
      </c>
      <c r="D871" s="190" t="s">
        <v>958</v>
      </c>
    </row>
    <row r="872" spans="1:4">
      <c r="A872" s="190">
        <v>3377</v>
      </c>
      <c r="B872" s="190" t="s">
        <v>1576</v>
      </c>
      <c r="C872" s="190" t="s">
        <v>1577</v>
      </c>
      <c r="D872" s="190" t="s">
        <v>958</v>
      </c>
    </row>
    <row r="873" spans="1:4">
      <c r="A873" s="190">
        <v>3380</v>
      </c>
      <c r="B873" s="190" t="s">
        <v>1578</v>
      </c>
      <c r="C873" s="190" t="s">
        <v>1578</v>
      </c>
      <c r="D873" s="190" t="s">
        <v>958</v>
      </c>
    </row>
    <row r="874" spans="1:4">
      <c r="A874" s="190">
        <v>3374</v>
      </c>
      <c r="B874" s="190" t="s">
        <v>1579</v>
      </c>
      <c r="C874" s="190" t="s">
        <v>1579</v>
      </c>
      <c r="D874" s="190" t="s">
        <v>958</v>
      </c>
    </row>
    <row r="875" spans="1:4">
      <c r="A875" s="190">
        <v>4537</v>
      </c>
      <c r="B875" s="190" t="s">
        <v>1580</v>
      </c>
      <c r="C875" s="190" t="s">
        <v>1580</v>
      </c>
      <c r="D875" s="190" t="s">
        <v>958</v>
      </c>
    </row>
    <row r="876" spans="1:4">
      <c r="A876" s="190">
        <v>6112</v>
      </c>
      <c r="B876" s="190" t="s">
        <v>1581</v>
      </c>
      <c r="C876" s="190" t="s">
        <v>1581</v>
      </c>
      <c r="D876" s="190" t="s">
        <v>1582</v>
      </c>
    </row>
    <row r="877" spans="1:4">
      <c r="A877" s="190">
        <v>6162</v>
      </c>
      <c r="B877" s="190" t="s">
        <v>1583</v>
      </c>
      <c r="C877" s="190" t="s">
        <v>1583</v>
      </c>
      <c r="D877" s="190" t="s">
        <v>1582</v>
      </c>
    </row>
    <row r="878" spans="1:4">
      <c r="A878" s="190">
        <v>6162</v>
      </c>
      <c r="B878" s="190" t="s">
        <v>1584</v>
      </c>
      <c r="C878" s="190" t="s">
        <v>1583</v>
      </c>
      <c r="D878" s="190" t="s">
        <v>1582</v>
      </c>
    </row>
    <row r="879" spans="1:4">
      <c r="A879" s="190">
        <v>6162</v>
      </c>
      <c r="B879" s="190" t="s">
        <v>1585</v>
      </c>
      <c r="C879" s="190" t="s">
        <v>1583</v>
      </c>
      <c r="D879" s="190" t="s">
        <v>1582</v>
      </c>
    </row>
    <row r="880" spans="1:4">
      <c r="A880" s="190">
        <v>6163</v>
      </c>
      <c r="B880" s="190" t="s">
        <v>1586</v>
      </c>
      <c r="C880" s="190" t="s">
        <v>1583</v>
      </c>
      <c r="D880" s="190" t="s">
        <v>1582</v>
      </c>
    </row>
    <row r="881" spans="1:4">
      <c r="A881" s="190">
        <v>6173</v>
      </c>
      <c r="B881" s="190" t="s">
        <v>1587</v>
      </c>
      <c r="C881" s="190" t="s">
        <v>1588</v>
      </c>
      <c r="D881" s="190" t="s">
        <v>1582</v>
      </c>
    </row>
    <row r="882" spans="1:4">
      <c r="A882" s="190">
        <v>6174</v>
      </c>
      <c r="B882" s="190" t="s">
        <v>1589</v>
      </c>
      <c r="C882" s="190" t="s">
        <v>1588</v>
      </c>
      <c r="D882" s="190" t="s">
        <v>1582</v>
      </c>
    </row>
    <row r="883" spans="1:4">
      <c r="A883" s="190">
        <v>6166</v>
      </c>
      <c r="B883" s="190" t="s">
        <v>1590</v>
      </c>
      <c r="C883" s="190" t="s">
        <v>1591</v>
      </c>
      <c r="D883" s="190" t="s">
        <v>1582</v>
      </c>
    </row>
    <row r="884" spans="1:4">
      <c r="A884" s="190">
        <v>6110</v>
      </c>
      <c r="B884" s="190" t="s">
        <v>1592</v>
      </c>
      <c r="C884" s="190" t="s">
        <v>1593</v>
      </c>
      <c r="D884" s="190" t="s">
        <v>1582</v>
      </c>
    </row>
    <row r="885" spans="1:4">
      <c r="A885" s="190">
        <v>6113</v>
      </c>
      <c r="B885" s="190" t="s">
        <v>1593</v>
      </c>
      <c r="C885" s="190" t="s">
        <v>1593</v>
      </c>
      <c r="D885" s="190" t="s">
        <v>1582</v>
      </c>
    </row>
    <row r="886" spans="1:4">
      <c r="A886" s="190">
        <v>6167</v>
      </c>
      <c r="B886" s="190" t="s">
        <v>1594</v>
      </c>
      <c r="C886" s="190" t="s">
        <v>1593</v>
      </c>
      <c r="D886" s="190" t="s">
        <v>1582</v>
      </c>
    </row>
    <row r="887" spans="1:4">
      <c r="A887" s="190">
        <v>6170</v>
      </c>
      <c r="B887" s="190" t="s">
        <v>1595</v>
      </c>
      <c r="C887" s="190" t="s">
        <v>1595</v>
      </c>
      <c r="D887" s="190" t="s">
        <v>1582</v>
      </c>
    </row>
    <row r="888" spans="1:4">
      <c r="A888" s="190">
        <v>6105</v>
      </c>
      <c r="B888" s="190" t="s">
        <v>1596</v>
      </c>
      <c r="C888" s="190" t="s">
        <v>1597</v>
      </c>
      <c r="D888" s="190" t="s">
        <v>1582</v>
      </c>
    </row>
    <row r="889" spans="1:4">
      <c r="A889" s="190">
        <v>6106</v>
      </c>
      <c r="B889" s="190" t="s">
        <v>1597</v>
      </c>
      <c r="C889" s="190" t="s">
        <v>1597</v>
      </c>
      <c r="D889" s="190" t="s">
        <v>1582</v>
      </c>
    </row>
    <row r="890" spans="1:4">
      <c r="A890" s="190">
        <v>6182</v>
      </c>
      <c r="B890" s="190" t="s">
        <v>1598</v>
      </c>
      <c r="C890" s="190" t="s">
        <v>1599</v>
      </c>
      <c r="D890" s="190" t="s">
        <v>1582</v>
      </c>
    </row>
    <row r="891" spans="1:4">
      <c r="A891" s="190">
        <v>6192</v>
      </c>
      <c r="B891" s="190" t="s">
        <v>1600</v>
      </c>
      <c r="C891" s="190" t="s">
        <v>1599</v>
      </c>
      <c r="D891" s="190" t="s">
        <v>1582</v>
      </c>
    </row>
    <row r="892" spans="1:4">
      <c r="A892" s="190">
        <v>6196</v>
      </c>
      <c r="B892" s="190" t="s">
        <v>1601</v>
      </c>
      <c r="C892" s="190" t="s">
        <v>1599</v>
      </c>
      <c r="D892" s="190" t="s">
        <v>1582</v>
      </c>
    </row>
    <row r="893" spans="1:4">
      <c r="A893" s="190">
        <v>6287</v>
      </c>
      <c r="B893" s="190" t="s">
        <v>1602</v>
      </c>
      <c r="C893" s="190" t="s">
        <v>1603</v>
      </c>
      <c r="D893" s="190" t="s">
        <v>1582</v>
      </c>
    </row>
    <row r="894" spans="1:4">
      <c r="A894" s="190">
        <v>6275</v>
      </c>
      <c r="B894" s="190" t="s">
        <v>1604</v>
      </c>
      <c r="C894" s="190" t="s">
        <v>1604</v>
      </c>
      <c r="D894" s="190" t="s">
        <v>1582</v>
      </c>
    </row>
    <row r="895" spans="1:4">
      <c r="A895" s="190">
        <v>6020</v>
      </c>
      <c r="B895" s="190" t="s">
        <v>1605</v>
      </c>
      <c r="C895" s="190" t="s">
        <v>1606</v>
      </c>
      <c r="D895" s="190" t="s">
        <v>1582</v>
      </c>
    </row>
    <row r="896" spans="1:4">
      <c r="A896" s="190">
        <v>6032</v>
      </c>
      <c r="B896" s="190" t="s">
        <v>1606</v>
      </c>
      <c r="C896" s="190" t="s">
        <v>1606</v>
      </c>
      <c r="D896" s="190" t="s">
        <v>1582</v>
      </c>
    </row>
    <row r="897" spans="1:4">
      <c r="A897" s="190">
        <v>6294</v>
      </c>
      <c r="B897" s="190" t="s">
        <v>1607</v>
      </c>
      <c r="C897" s="190" t="s">
        <v>1607</v>
      </c>
      <c r="D897" s="190" t="s">
        <v>1582</v>
      </c>
    </row>
    <row r="898" spans="1:4">
      <c r="A898" s="190">
        <v>6274</v>
      </c>
      <c r="B898" s="190" t="s">
        <v>1608</v>
      </c>
      <c r="C898" s="190" t="s">
        <v>1609</v>
      </c>
      <c r="D898" s="190" t="s">
        <v>1582</v>
      </c>
    </row>
    <row r="899" spans="1:4">
      <c r="A899" s="190">
        <v>6284</v>
      </c>
      <c r="B899" s="190" t="s">
        <v>1610</v>
      </c>
      <c r="C899" s="190" t="s">
        <v>1611</v>
      </c>
      <c r="D899" s="190" t="s">
        <v>1582</v>
      </c>
    </row>
    <row r="900" spans="1:4">
      <c r="A900" s="190">
        <v>6284</v>
      </c>
      <c r="B900" s="190" t="s">
        <v>1612</v>
      </c>
      <c r="C900" s="190" t="s">
        <v>1611</v>
      </c>
      <c r="D900" s="190" t="s">
        <v>1582</v>
      </c>
    </row>
    <row r="901" spans="1:4">
      <c r="A901" s="190">
        <v>6285</v>
      </c>
      <c r="B901" s="190" t="s">
        <v>1611</v>
      </c>
      <c r="C901" s="190" t="s">
        <v>1611</v>
      </c>
      <c r="D901" s="190" t="s">
        <v>1582</v>
      </c>
    </row>
    <row r="902" spans="1:4">
      <c r="A902" s="190">
        <v>6285</v>
      </c>
      <c r="B902" s="190" t="s">
        <v>1613</v>
      </c>
      <c r="C902" s="190" t="s">
        <v>1611</v>
      </c>
      <c r="D902" s="190" t="s">
        <v>1582</v>
      </c>
    </row>
    <row r="903" spans="1:4">
      <c r="A903" s="190">
        <v>6286</v>
      </c>
      <c r="B903" s="190" t="s">
        <v>1614</v>
      </c>
      <c r="C903" s="190" t="s">
        <v>1611</v>
      </c>
      <c r="D903" s="190" t="s">
        <v>1582</v>
      </c>
    </row>
    <row r="904" spans="1:4">
      <c r="A904" s="190">
        <v>6289</v>
      </c>
      <c r="B904" s="190" t="s">
        <v>1615</v>
      </c>
      <c r="C904" s="190" t="s">
        <v>1611</v>
      </c>
      <c r="D904" s="190" t="s">
        <v>1582</v>
      </c>
    </row>
    <row r="905" spans="1:4">
      <c r="A905" s="190">
        <v>6289</v>
      </c>
      <c r="B905" s="190" t="s">
        <v>1616</v>
      </c>
      <c r="C905" s="190" t="s">
        <v>1611</v>
      </c>
      <c r="D905" s="190" t="s">
        <v>1582</v>
      </c>
    </row>
    <row r="906" spans="1:4">
      <c r="A906" s="190">
        <v>6289</v>
      </c>
      <c r="B906" s="190" t="s">
        <v>1616</v>
      </c>
      <c r="C906" s="190" t="s">
        <v>1611</v>
      </c>
      <c r="D906" s="190" t="s">
        <v>1582</v>
      </c>
    </row>
    <row r="907" spans="1:4">
      <c r="A907" s="190">
        <v>6295</v>
      </c>
      <c r="B907" s="190" t="s">
        <v>1617</v>
      </c>
      <c r="C907" s="190" t="s">
        <v>1611</v>
      </c>
      <c r="D907" s="190" t="s">
        <v>1582</v>
      </c>
    </row>
    <row r="908" spans="1:4">
      <c r="A908" s="190">
        <v>6280</v>
      </c>
      <c r="B908" s="190" t="s">
        <v>1618</v>
      </c>
      <c r="C908" s="190" t="s">
        <v>1618</v>
      </c>
      <c r="D908" s="190" t="s">
        <v>1582</v>
      </c>
    </row>
    <row r="909" spans="1:4">
      <c r="A909" s="190">
        <v>6280</v>
      </c>
      <c r="B909" s="190" t="s">
        <v>1619</v>
      </c>
      <c r="C909" s="190" t="s">
        <v>1618</v>
      </c>
      <c r="D909" s="190" t="s">
        <v>1582</v>
      </c>
    </row>
    <row r="910" spans="1:4">
      <c r="A910" s="190">
        <v>6283</v>
      </c>
      <c r="B910" s="190" t="s">
        <v>1620</v>
      </c>
      <c r="C910" s="190" t="s">
        <v>1618</v>
      </c>
      <c r="D910" s="190" t="s">
        <v>1582</v>
      </c>
    </row>
    <row r="911" spans="1:4">
      <c r="A911" s="190">
        <v>6276</v>
      </c>
      <c r="B911" s="190" t="s">
        <v>1621</v>
      </c>
      <c r="C911" s="190" t="s">
        <v>1621</v>
      </c>
      <c r="D911" s="190" t="s">
        <v>1582</v>
      </c>
    </row>
    <row r="912" spans="1:4">
      <c r="A912" s="190">
        <v>6277</v>
      </c>
      <c r="B912" s="190" t="s">
        <v>1622</v>
      </c>
      <c r="C912" s="190" t="s">
        <v>1621</v>
      </c>
      <c r="D912" s="190" t="s">
        <v>1582</v>
      </c>
    </row>
    <row r="913" spans="1:4">
      <c r="A913" s="190">
        <v>6277</v>
      </c>
      <c r="B913" s="190" t="s">
        <v>1623</v>
      </c>
      <c r="C913" s="190" t="s">
        <v>1621</v>
      </c>
      <c r="D913" s="190" t="s">
        <v>1582</v>
      </c>
    </row>
    <row r="914" spans="1:4">
      <c r="A914" s="190">
        <v>6034</v>
      </c>
      <c r="B914" s="190" t="s">
        <v>1624</v>
      </c>
      <c r="C914" s="190" t="s">
        <v>1624</v>
      </c>
      <c r="D914" s="190" t="s">
        <v>1582</v>
      </c>
    </row>
    <row r="915" spans="1:4">
      <c r="A915" s="190">
        <v>6026</v>
      </c>
      <c r="B915" s="190" t="s">
        <v>1625</v>
      </c>
      <c r="C915" s="190" t="s">
        <v>1625</v>
      </c>
      <c r="D915" s="190" t="s">
        <v>1582</v>
      </c>
    </row>
    <row r="916" spans="1:4">
      <c r="A916" s="190">
        <v>6027</v>
      </c>
      <c r="B916" s="190" t="s">
        <v>1626</v>
      </c>
      <c r="C916" s="190" t="s">
        <v>1627</v>
      </c>
      <c r="D916" s="190" t="s">
        <v>1582</v>
      </c>
    </row>
    <row r="917" spans="1:4">
      <c r="A917" s="190">
        <v>6028</v>
      </c>
      <c r="B917" s="190" t="s">
        <v>1628</v>
      </c>
      <c r="C917" s="190" t="s">
        <v>1627</v>
      </c>
      <c r="D917" s="190" t="s">
        <v>1582</v>
      </c>
    </row>
    <row r="918" spans="1:4">
      <c r="A918" s="190">
        <v>6023</v>
      </c>
      <c r="B918" s="190" t="s">
        <v>1629</v>
      </c>
      <c r="C918" s="190" t="s">
        <v>1629</v>
      </c>
      <c r="D918" s="190" t="s">
        <v>1582</v>
      </c>
    </row>
    <row r="919" spans="1:4">
      <c r="A919" s="190">
        <v>6288</v>
      </c>
      <c r="B919" s="190" t="s">
        <v>1630</v>
      </c>
      <c r="C919" s="190" t="s">
        <v>1630</v>
      </c>
      <c r="D919" s="190" t="s">
        <v>1582</v>
      </c>
    </row>
    <row r="920" spans="1:4">
      <c r="A920" s="190">
        <v>6043</v>
      </c>
      <c r="B920" s="190" t="s">
        <v>1631</v>
      </c>
      <c r="C920" s="190" t="s">
        <v>1631</v>
      </c>
      <c r="D920" s="190" t="s">
        <v>1582</v>
      </c>
    </row>
    <row r="921" spans="1:4">
      <c r="A921" s="190">
        <v>6033</v>
      </c>
      <c r="B921" s="190" t="s">
        <v>1632</v>
      </c>
      <c r="C921" s="190" t="s">
        <v>1632</v>
      </c>
      <c r="D921" s="190" t="s">
        <v>1582</v>
      </c>
    </row>
    <row r="922" spans="1:4">
      <c r="A922" s="190">
        <v>6035</v>
      </c>
      <c r="B922" s="190" t="s">
        <v>1633</v>
      </c>
      <c r="C922" s="190" t="s">
        <v>1632</v>
      </c>
      <c r="D922" s="190" t="s">
        <v>1582</v>
      </c>
    </row>
    <row r="923" spans="1:4">
      <c r="A923" s="190">
        <v>6036</v>
      </c>
      <c r="B923" s="190" t="s">
        <v>1634</v>
      </c>
      <c r="C923" s="190" t="s">
        <v>1634</v>
      </c>
      <c r="D923" s="190" t="s">
        <v>1582</v>
      </c>
    </row>
    <row r="924" spans="1:4">
      <c r="A924" s="190">
        <v>6030</v>
      </c>
      <c r="B924" s="190" t="s">
        <v>1635</v>
      </c>
      <c r="C924" s="190" t="s">
        <v>1635</v>
      </c>
      <c r="D924" s="190" t="s">
        <v>1582</v>
      </c>
    </row>
    <row r="925" spans="1:4">
      <c r="A925" s="190">
        <v>6038</v>
      </c>
      <c r="B925" s="190" t="s">
        <v>1636</v>
      </c>
      <c r="C925" s="190" t="s">
        <v>1636</v>
      </c>
      <c r="D925" s="190" t="s">
        <v>1582</v>
      </c>
    </row>
    <row r="926" spans="1:4">
      <c r="A926" s="190">
        <v>6404</v>
      </c>
      <c r="B926" s="190" t="s">
        <v>1637</v>
      </c>
      <c r="C926" s="190" t="s">
        <v>1637</v>
      </c>
      <c r="D926" s="190" t="s">
        <v>1582</v>
      </c>
    </row>
    <row r="927" spans="1:4">
      <c r="A927" s="190">
        <v>6038</v>
      </c>
      <c r="B927" s="190" t="s">
        <v>1638</v>
      </c>
      <c r="C927" s="190" t="s">
        <v>1638</v>
      </c>
      <c r="D927" s="190" t="s">
        <v>1582</v>
      </c>
    </row>
    <row r="928" spans="1:4">
      <c r="A928" s="190">
        <v>6005</v>
      </c>
      <c r="B928" s="190" t="s">
        <v>1639</v>
      </c>
      <c r="C928" s="190" t="s">
        <v>1640</v>
      </c>
      <c r="D928" s="190" t="s">
        <v>1582</v>
      </c>
    </row>
    <row r="929" spans="1:4">
      <c r="A929" s="190">
        <v>6047</v>
      </c>
      <c r="B929" s="190" t="s">
        <v>1641</v>
      </c>
      <c r="C929" s="190" t="s">
        <v>1640</v>
      </c>
      <c r="D929" s="190" t="s">
        <v>1582</v>
      </c>
    </row>
    <row r="930" spans="1:4">
      <c r="A930" s="190">
        <v>6048</v>
      </c>
      <c r="B930" s="190" t="s">
        <v>1640</v>
      </c>
      <c r="C930" s="190" t="s">
        <v>1640</v>
      </c>
      <c r="D930" s="190" t="s">
        <v>1582</v>
      </c>
    </row>
    <row r="931" spans="1:4">
      <c r="A931" s="190">
        <v>6010</v>
      </c>
      <c r="B931" s="190" t="s">
        <v>1642</v>
      </c>
      <c r="C931" s="190" t="s">
        <v>1642</v>
      </c>
      <c r="D931" s="190" t="s">
        <v>1582</v>
      </c>
    </row>
    <row r="932" spans="1:4">
      <c r="A932" s="190">
        <v>6012</v>
      </c>
      <c r="B932" s="190" t="s">
        <v>1643</v>
      </c>
      <c r="C932" s="190" t="s">
        <v>1642</v>
      </c>
      <c r="D932" s="190" t="s">
        <v>1582</v>
      </c>
    </row>
    <row r="933" spans="1:4">
      <c r="A933" s="190">
        <v>6003</v>
      </c>
      <c r="B933" s="190" t="s">
        <v>1644</v>
      </c>
      <c r="C933" s="190" t="s">
        <v>1644</v>
      </c>
      <c r="D933" s="190" t="s">
        <v>1582</v>
      </c>
    </row>
    <row r="934" spans="1:4">
      <c r="A934" s="190">
        <v>6004</v>
      </c>
      <c r="B934" s="190" t="s">
        <v>1644</v>
      </c>
      <c r="C934" s="190" t="s">
        <v>1644</v>
      </c>
      <c r="D934" s="190" t="s">
        <v>1582</v>
      </c>
    </row>
    <row r="935" spans="1:4">
      <c r="A935" s="190">
        <v>6005</v>
      </c>
      <c r="B935" s="190" t="s">
        <v>1644</v>
      </c>
      <c r="C935" s="190" t="s">
        <v>1644</v>
      </c>
      <c r="D935" s="190" t="s">
        <v>1582</v>
      </c>
    </row>
    <row r="936" spans="1:4">
      <c r="A936" s="190">
        <v>6006</v>
      </c>
      <c r="B936" s="190" t="s">
        <v>1644</v>
      </c>
      <c r="C936" s="190" t="s">
        <v>1644</v>
      </c>
      <c r="D936" s="190" t="s">
        <v>1582</v>
      </c>
    </row>
    <row r="937" spans="1:4">
      <c r="A937" s="190">
        <v>6014</v>
      </c>
      <c r="B937" s="190" t="s">
        <v>1644</v>
      </c>
      <c r="C937" s="190" t="s">
        <v>1644</v>
      </c>
      <c r="D937" s="190" t="s">
        <v>1582</v>
      </c>
    </row>
    <row r="938" spans="1:4">
      <c r="A938" s="190">
        <v>6015</v>
      </c>
      <c r="B938" s="190" t="s">
        <v>1644</v>
      </c>
      <c r="C938" s="190" t="s">
        <v>1644</v>
      </c>
      <c r="D938" s="190" t="s">
        <v>1582</v>
      </c>
    </row>
    <row r="939" spans="1:4">
      <c r="A939" s="190">
        <v>6102</v>
      </c>
      <c r="B939" s="190" t="s">
        <v>1645</v>
      </c>
      <c r="C939" s="190" t="s">
        <v>1645</v>
      </c>
      <c r="D939" s="190" t="s">
        <v>1582</v>
      </c>
    </row>
    <row r="940" spans="1:4">
      <c r="A940" s="190">
        <v>6045</v>
      </c>
      <c r="B940" s="190" t="s">
        <v>1646</v>
      </c>
      <c r="C940" s="190" t="s">
        <v>1646</v>
      </c>
      <c r="D940" s="190" t="s">
        <v>1582</v>
      </c>
    </row>
    <row r="941" spans="1:4">
      <c r="A941" s="190">
        <v>6344</v>
      </c>
      <c r="B941" s="190" t="s">
        <v>1647</v>
      </c>
      <c r="C941" s="190" t="s">
        <v>1647</v>
      </c>
      <c r="D941" s="190" t="s">
        <v>1582</v>
      </c>
    </row>
    <row r="942" spans="1:4">
      <c r="A942" s="190">
        <v>6037</v>
      </c>
      <c r="B942" s="190" t="s">
        <v>1648</v>
      </c>
      <c r="C942" s="190" t="s">
        <v>1648</v>
      </c>
      <c r="D942" s="190" t="s">
        <v>1582</v>
      </c>
    </row>
    <row r="943" spans="1:4">
      <c r="A943" s="190">
        <v>6039</v>
      </c>
      <c r="B943" s="190" t="s">
        <v>1649</v>
      </c>
      <c r="C943" s="190" t="s">
        <v>1648</v>
      </c>
      <c r="D943" s="190" t="s">
        <v>1582</v>
      </c>
    </row>
    <row r="944" spans="1:4">
      <c r="A944" s="190">
        <v>6013</v>
      </c>
      <c r="B944" s="190" t="s">
        <v>1650</v>
      </c>
      <c r="C944" s="190" t="s">
        <v>1651</v>
      </c>
      <c r="D944" s="190" t="s">
        <v>1582</v>
      </c>
    </row>
    <row r="945" spans="1:4">
      <c r="A945" s="190">
        <v>6103</v>
      </c>
      <c r="B945" s="190" t="s">
        <v>1652</v>
      </c>
      <c r="C945" s="190" t="s">
        <v>1651</v>
      </c>
      <c r="D945" s="190" t="s">
        <v>1582</v>
      </c>
    </row>
    <row r="946" spans="1:4">
      <c r="A946" s="190">
        <v>6044</v>
      </c>
      <c r="B946" s="190" t="s">
        <v>1653</v>
      </c>
      <c r="C946" s="190" t="s">
        <v>1653</v>
      </c>
      <c r="D946" s="190" t="s">
        <v>1582</v>
      </c>
    </row>
    <row r="947" spans="1:4">
      <c r="A947" s="190">
        <v>6354</v>
      </c>
      <c r="B947" s="190" t="s">
        <v>1654</v>
      </c>
      <c r="C947" s="190" t="s">
        <v>1654</v>
      </c>
      <c r="D947" s="190" t="s">
        <v>1582</v>
      </c>
    </row>
    <row r="948" spans="1:4">
      <c r="A948" s="190">
        <v>6353</v>
      </c>
      <c r="B948" s="190" t="s">
        <v>1655</v>
      </c>
      <c r="C948" s="190" t="s">
        <v>1655</v>
      </c>
      <c r="D948" s="190" t="s">
        <v>1582</v>
      </c>
    </row>
    <row r="949" spans="1:4">
      <c r="A949" s="190">
        <v>6356</v>
      </c>
      <c r="B949" s="190" t="s">
        <v>1656</v>
      </c>
      <c r="C949" s="190" t="s">
        <v>1655</v>
      </c>
      <c r="D949" s="190" t="s">
        <v>1582</v>
      </c>
    </row>
    <row r="950" spans="1:4">
      <c r="A950" s="190">
        <v>6025</v>
      </c>
      <c r="B950" s="190" t="s">
        <v>1657</v>
      </c>
      <c r="C950" s="190" t="s">
        <v>1658</v>
      </c>
      <c r="D950" s="190" t="s">
        <v>1582</v>
      </c>
    </row>
    <row r="951" spans="1:4">
      <c r="A951" s="190">
        <v>6215</v>
      </c>
      <c r="B951" s="190" t="s">
        <v>1658</v>
      </c>
      <c r="C951" s="190" t="s">
        <v>1658</v>
      </c>
      <c r="D951" s="190" t="s">
        <v>1582</v>
      </c>
    </row>
    <row r="952" spans="1:4">
      <c r="A952" s="190">
        <v>6215</v>
      </c>
      <c r="B952" s="190" t="s">
        <v>1659</v>
      </c>
      <c r="C952" s="190" t="s">
        <v>1658</v>
      </c>
      <c r="D952" s="190" t="s">
        <v>1582</v>
      </c>
    </row>
    <row r="953" spans="1:4">
      <c r="A953" s="190">
        <v>6222</v>
      </c>
      <c r="B953" s="190" t="s">
        <v>1660</v>
      </c>
      <c r="C953" s="190" t="s">
        <v>1658</v>
      </c>
      <c r="D953" s="190" t="s">
        <v>1582</v>
      </c>
    </row>
    <row r="954" spans="1:4">
      <c r="A954" s="190">
        <v>6233</v>
      </c>
      <c r="B954" s="190" t="s">
        <v>1661</v>
      </c>
      <c r="C954" s="190" t="s">
        <v>1661</v>
      </c>
      <c r="D954" s="190" t="s">
        <v>1582</v>
      </c>
    </row>
    <row r="955" spans="1:4">
      <c r="A955" s="190">
        <v>6018</v>
      </c>
      <c r="B955" s="190" t="s">
        <v>1662</v>
      </c>
      <c r="C955" s="190" t="s">
        <v>1662</v>
      </c>
      <c r="D955" s="190" t="s">
        <v>1582</v>
      </c>
    </row>
    <row r="956" spans="1:4">
      <c r="A956" s="190">
        <v>6205</v>
      </c>
      <c r="B956" s="190" t="s">
        <v>1663</v>
      </c>
      <c r="C956" s="190" t="s">
        <v>1663</v>
      </c>
      <c r="D956" s="190" t="s">
        <v>1582</v>
      </c>
    </row>
    <row r="957" spans="1:4">
      <c r="A957" s="190">
        <v>6232</v>
      </c>
      <c r="B957" s="190" t="s">
        <v>1664</v>
      </c>
      <c r="C957" s="190" t="s">
        <v>1664</v>
      </c>
      <c r="D957" s="190" t="s">
        <v>1582</v>
      </c>
    </row>
    <row r="958" spans="1:4">
      <c r="A958" s="190">
        <v>6022</v>
      </c>
      <c r="B958" s="190" t="s">
        <v>1665</v>
      </c>
      <c r="C958" s="190" t="s">
        <v>1665</v>
      </c>
      <c r="D958" s="190" t="s">
        <v>1582</v>
      </c>
    </row>
    <row r="959" spans="1:4">
      <c r="A959" s="190">
        <v>6024</v>
      </c>
      <c r="B959" s="190" t="s">
        <v>1666</v>
      </c>
      <c r="C959" s="190" t="s">
        <v>1666</v>
      </c>
      <c r="D959" s="190" t="s">
        <v>1582</v>
      </c>
    </row>
    <row r="960" spans="1:4">
      <c r="A960" s="190">
        <v>6212</v>
      </c>
      <c r="B960" s="190" t="s">
        <v>1667</v>
      </c>
      <c r="C960" s="190" t="s">
        <v>1668</v>
      </c>
      <c r="D960" s="190" t="s">
        <v>1582</v>
      </c>
    </row>
    <row r="961" spans="1:4">
      <c r="A961" s="190">
        <v>6213</v>
      </c>
      <c r="B961" s="190" t="s">
        <v>1668</v>
      </c>
      <c r="C961" s="190" t="s">
        <v>1668</v>
      </c>
      <c r="D961" s="190" t="s">
        <v>1582</v>
      </c>
    </row>
    <row r="962" spans="1:4">
      <c r="A962" s="190">
        <v>6212</v>
      </c>
      <c r="B962" s="190" t="s">
        <v>1669</v>
      </c>
      <c r="C962" s="190" t="s">
        <v>1670</v>
      </c>
      <c r="D962" s="190" t="s">
        <v>1582</v>
      </c>
    </row>
    <row r="963" spans="1:4">
      <c r="A963" s="190">
        <v>6216</v>
      </c>
      <c r="B963" s="190" t="s">
        <v>1670</v>
      </c>
      <c r="C963" s="190" t="s">
        <v>1670</v>
      </c>
      <c r="D963" s="190" t="s">
        <v>1582</v>
      </c>
    </row>
    <row r="964" spans="1:4">
      <c r="A964" s="190">
        <v>6016</v>
      </c>
      <c r="B964" s="190" t="s">
        <v>1671</v>
      </c>
      <c r="C964" s="190" t="s">
        <v>1672</v>
      </c>
      <c r="D964" s="190" t="s">
        <v>1582</v>
      </c>
    </row>
    <row r="965" spans="1:4">
      <c r="A965" s="190">
        <v>6203</v>
      </c>
      <c r="B965" s="190" t="s">
        <v>1673</v>
      </c>
      <c r="C965" s="190" t="s">
        <v>1672</v>
      </c>
      <c r="D965" s="190" t="s">
        <v>1582</v>
      </c>
    </row>
    <row r="966" spans="1:4">
      <c r="A966" s="190">
        <v>6206</v>
      </c>
      <c r="B966" s="190" t="s">
        <v>1672</v>
      </c>
      <c r="C966" s="190" t="s">
        <v>1672</v>
      </c>
      <c r="D966" s="190" t="s">
        <v>1582</v>
      </c>
    </row>
    <row r="967" spans="1:4">
      <c r="A967" s="190">
        <v>6207</v>
      </c>
      <c r="B967" s="190" t="s">
        <v>1674</v>
      </c>
      <c r="C967" s="190" t="s">
        <v>1674</v>
      </c>
      <c r="D967" s="190" t="s">
        <v>1582</v>
      </c>
    </row>
    <row r="968" spans="1:4">
      <c r="A968" s="190">
        <v>6208</v>
      </c>
      <c r="B968" s="190" t="s">
        <v>1675</v>
      </c>
      <c r="C968" s="190" t="s">
        <v>1676</v>
      </c>
      <c r="D968" s="190" t="s">
        <v>1582</v>
      </c>
    </row>
    <row r="969" spans="1:4">
      <c r="A969" s="190">
        <v>5735</v>
      </c>
      <c r="B969" s="190" t="s">
        <v>1677</v>
      </c>
      <c r="C969" s="190" t="s">
        <v>1678</v>
      </c>
      <c r="D969" s="190" t="s">
        <v>1582</v>
      </c>
    </row>
    <row r="970" spans="1:4">
      <c r="A970" s="190">
        <v>6221</v>
      </c>
      <c r="B970" s="190" t="s">
        <v>1679</v>
      </c>
      <c r="C970" s="190" t="s">
        <v>1678</v>
      </c>
      <c r="D970" s="190" t="s">
        <v>1582</v>
      </c>
    </row>
    <row r="971" spans="1:4">
      <c r="A971" s="190">
        <v>6017</v>
      </c>
      <c r="B971" s="190" t="s">
        <v>1680</v>
      </c>
      <c r="C971" s="190" t="s">
        <v>1680</v>
      </c>
      <c r="D971" s="190" t="s">
        <v>1582</v>
      </c>
    </row>
    <row r="972" spans="1:4">
      <c r="A972" s="190">
        <v>6019</v>
      </c>
      <c r="B972" s="190" t="s">
        <v>1681</v>
      </c>
      <c r="C972" s="190" t="s">
        <v>1680</v>
      </c>
      <c r="D972" s="190" t="s">
        <v>1582</v>
      </c>
    </row>
    <row r="973" spans="1:4">
      <c r="A973" s="190">
        <v>6214</v>
      </c>
      <c r="B973" s="190" t="s">
        <v>1682</v>
      </c>
      <c r="C973" s="190" t="s">
        <v>1682</v>
      </c>
      <c r="D973" s="190" t="s">
        <v>1582</v>
      </c>
    </row>
    <row r="974" spans="1:4">
      <c r="A974" s="190">
        <v>6231</v>
      </c>
      <c r="B974" s="190" t="s">
        <v>1683</v>
      </c>
      <c r="C974" s="190" t="s">
        <v>1683</v>
      </c>
      <c r="D974" s="190" t="s">
        <v>1582</v>
      </c>
    </row>
    <row r="975" spans="1:4">
      <c r="A975" s="190">
        <v>6204</v>
      </c>
      <c r="B975" s="190" t="s">
        <v>1684</v>
      </c>
      <c r="C975" s="190" t="s">
        <v>1684</v>
      </c>
      <c r="D975" s="190" t="s">
        <v>1582</v>
      </c>
    </row>
    <row r="976" spans="1:4">
      <c r="A976" s="190">
        <v>6210</v>
      </c>
      <c r="B976" s="190" t="s">
        <v>1685</v>
      </c>
      <c r="C976" s="190" t="s">
        <v>1685</v>
      </c>
      <c r="D976" s="190" t="s">
        <v>1582</v>
      </c>
    </row>
    <row r="977" spans="1:4">
      <c r="A977" s="190">
        <v>6234</v>
      </c>
      <c r="B977" s="190" t="s">
        <v>1686</v>
      </c>
      <c r="C977" s="190" t="s">
        <v>1686</v>
      </c>
      <c r="D977" s="190" t="s">
        <v>1582</v>
      </c>
    </row>
    <row r="978" spans="1:4">
      <c r="A978" s="190">
        <v>6234</v>
      </c>
      <c r="B978" s="190" t="s">
        <v>1687</v>
      </c>
      <c r="C978" s="190" t="s">
        <v>1686</v>
      </c>
      <c r="D978" s="190" t="s">
        <v>1582</v>
      </c>
    </row>
    <row r="979" spans="1:4">
      <c r="A979" s="190">
        <v>6235</v>
      </c>
      <c r="B979" s="190" t="s">
        <v>1688</v>
      </c>
      <c r="C979" s="190" t="s">
        <v>1686</v>
      </c>
      <c r="D979" s="190" t="s">
        <v>1582</v>
      </c>
    </row>
    <row r="980" spans="1:4">
      <c r="A980" s="190">
        <v>6236</v>
      </c>
      <c r="B980" s="190" t="s">
        <v>1689</v>
      </c>
      <c r="C980" s="190" t="s">
        <v>1686</v>
      </c>
      <c r="D980" s="190" t="s">
        <v>1582</v>
      </c>
    </row>
    <row r="981" spans="1:4">
      <c r="A981" s="190">
        <v>6110</v>
      </c>
      <c r="B981" s="190" t="s">
        <v>1690</v>
      </c>
      <c r="C981" s="190" t="s">
        <v>1690</v>
      </c>
      <c r="D981" s="190" t="s">
        <v>1582</v>
      </c>
    </row>
    <row r="982" spans="1:4">
      <c r="A982" s="190">
        <v>6114</v>
      </c>
      <c r="B982" s="190" t="s">
        <v>1691</v>
      </c>
      <c r="C982" s="190" t="s">
        <v>1690</v>
      </c>
      <c r="D982" s="190" t="s">
        <v>1582</v>
      </c>
    </row>
    <row r="983" spans="1:4">
      <c r="A983" s="190">
        <v>6248</v>
      </c>
      <c r="B983" s="190" t="s">
        <v>1692</v>
      </c>
      <c r="C983" s="190" t="s">
        <v>1692</v>
      </c>
      <c r="D983" s="190" t="s">
        <v>1582</v>
      </c>
    </row>
    <row r="984" spans="1:4">
      <c r="A984" s="190">
        <v>6147</v>
      </c>
      <c r="B984" s="190" t="s">
        <v>1693</v>
      </c>
      <c r="C984" s="190" t="s">
        <v>1693</v>
      </c>
      <c r="D984" s="190" t="s">
        <v>1582</v>
      </c>
    </row>
    <row r="985" spans="1:4">
      <c r="A985" s="190">
        <v>6245</v>
      </c>
      <c r="B985" s="190" t="s">
        <v>1694</v>
      </c>
      <c r="C985" s="190" t="s">
        <v>1695</v>
      </c>
      <c r="D985" s="190" t="s">
        <v>1582</v>
      </c>
    </row>
    <row r="986" spans="1:4">
      <c r="A986" s="190">
        <v>6246</v>
      </c>
      <c r="B986" s="190" t="s">
        <v>1695</v>
      </c>
      <c r="C986" s="190" t="s">
        <v>1695</v>
      </c>
      <c r="D986" s="190" t="s">
        <v>1582</v>
      </c>
    </row>
    <row r="987" spans="1:4">
      <c r="A987" s="190">
        <v>6211</v>
      </c>
      <c r="B987" s="190" t="s">
        <v>1696</v>
      </c>
      <c r="C987" s="190" t="s">
        <v>1697</v>
      </c>
      <c r="D987" s="190" t="s">
        <v>1582</v>
      </c>
    </row>
    <row r="988" spans="1:4">
      <c r="A988" s="190">
        <v>6252</v>
      </c>
      <c r="B988" s="190" t="s">
        <v>1697</v>
      </c>
      <c r="C988" s="190" t="s">
        <v>1697</v>
      </c>
      <c r="D988" s="190" t="s">
        <v>1582</v>
      </c>
    </row>
    <row r="989" spans="1:4">
      <c r="A989" s="190">
        <v>6253</v>
      </c>
      <c r="B989" s="190" t="s">
        <v>1698</v>
      </c>
      <c r="C989" s="190" t="s">
        <v>1697</v>
      </c>
      <c r="D989" s="190" t="s">
        <v>1582</v>
      </c>
    </row>
    <row r="990" spans="1:4">
      <c r="A990" s="190">
        <v>6243</v>
      </c>
      <c r="B990" s="190" t="s">
        <v>1699</v>
      </c>
      <c r="C990" s="190" t="s">
        <v>1699</v>
      </c>
      <c r="D990" s="190" t="s">
        <v>1582</v>
      </c>
    </row>
    <row r="991" spans="1:4">
      <c r="A991" s="190">
        <v>6217</v>
      </c>
      <c r="B991" s="190" t="s">
        <v>1700</v>
      </c>
      <c r="C991" s="190" t="s">
        <v>1701</v>
      </c>
      <c r="D991" s="190" t="s">
        <v>1582</v>
      </c>
    </row>
    <row r="992" spans="1:4">
      <c r="A992" s="190">
        <v>6218</v>
      </c>
      <c r="B992" s="190" t="s">
        <v>1701</v>
      </c>
      <c r="C992" s="190" t="s">
        <v>1701</v>
      </c>
      <c r="D992" s="190" t="s">
        <v>1582</v>
      </c>
    </row>
    <row r="993" spans="1:4">
      <c r="A993" s="190">
        <v>6145</v>
      </c>
      <c r="B993" s="190" t="s">
        <v>1702</v>
      </c>
      <c r="C993" s="190" t="s">
        <v>1703</v>
      </c>
      <c r="D993" s="190" t="s">
        <v>1582</v>
      </c>
    </row>
    <row r="994" spans="1:4">
      <c r="A994" s="190">
        <v>6146</v>
      </c>
      <c r="B994" s="190" t="s">
        <v>1704</v>
      </c>
      <c r="C994" s="190" t="s">
        <v>1704</v>
      </c>
      <c r="D994" s="190" t="s">
        <v>1582</v>
      </c>
    </row>
    <row r="995" spans="1:4">
      <c r="A995" s="190">
        <v>6133</v>
      </c>
      <c r="B995" s="190" t="s">
        <v>1705</v>
      </c>
      <c r="C995" s="190" t="s">
        <v>1706</v>
      </c>
      <c r="D995" s="190" t="s">
        <v>1582</v>
      </c>
    </row>
    <row r="996" spans="1:4">
      <c r="A996" s="190">
        <v>6154</v>
      </c>
      <c r="B996" s="190" t="s">
        <v>1707</v>
      </c>
      <c r="C996" s="190" t="s">
        <v>1708</v>
      </c>
      <c r="D996" s="190" t="s">
        <v>1582</v>
      </c>
    </row>
    <row r="997" spans="1:4">
      <c r="A997" s="190">
        <v>6156</v>
      </c>
      <c r="B997" s="190" t="s">
        <v>1708</v>
      </c>
      <c r="C997" s="190" t="s">
        <v>1708</v>
      </c>
      <c r="D997" s="190" t="s">
        <v>1582</v>
      </c>
    </row>
    <row r="998" spans="1:4">
      <c r="A998" s="190">
        <v>6156</v>
      </c>
      <c r="B998" s="190" t="s">
        <v>1709</v>
      </c>
      <c r="C998" s="190" t="s">
        <v>1708</v>
      </c>
      <c r="D998" s="190" t="s">
        <v>1582</v>
      </c>
    </row>
    <row r="999" spans="1:4">
      <c r="A999" s="190">
        <v>6122</v>
      </c>
      <c r="B999" s="190" t="s">
        <v>1710</v>
      </c>
      <c r="C999" s="190" t="s">
        <v>1710</v>
      </c>
      <c r="D999" s="190" t="s">
        <v>1582</v>
      </c>
    </row>
    <row r="1000" spans="1:4">
      <c r="A1000" s="190">
        <v>6123</v>
      </c>
      <c r="B1000" s="190" t="s">
        <v>1711</v>
      </c>
      <c r="C1000" s="190" t="s">
        <v>1710</v>
      </c>
      <c r="D1000" s="190" t="s">
        <v>1582</v>
      </c>
    </row>
    <row r="1001" spans="1:4">
      <c r="A1001" s="190">
        <v>6125</v>
      </c>
      <c r="B1001" s="190" t="s">
        <v>1712</v>
      </c>
      <c r="C1001" s="190" t="s">
        <v>1710</v>
      </c>
      <c r="D1001" s="190" t="s">
        <v>1582</v>
      </c>
    </row>
    <row r="1002" spans="1:4">
      <c r="A1002" s="190">
        <v>6244</v>
      </c>
      <c r="B1002" s="190" t="s">
        <v>1713</v>
      </c>
      <c r="C1002" s="190" t="s">
        <v>1713</v>
      </c>
      <c r="D1002" s="190" t="s">
        <v>1582</v>
      </c>
    </row>
    <row r="1003" spans="1:4">
      <c r="A1003" s="190">
        <v>4915</v>
      </c>
      <c r="B1003" s="190" t="s">
        <v>1714</v>
      </c>
      <c r="C1003" s="190" t="s">
        <v>1715</v>
      </c>
      <c r="D1003" s="190" t="s">
        <v>1582</v>
      </c>
    </row>
    <row r="1004" spans="1:4">
      <c r="A1004" s="190">
        <v>6264</v>
      </c>
      <c r="B1004" s="190" t="s">
        <v>1715</v>
      </c>
      <c r="C1004" s="190" t="s">
        <v>1715</v>
      </c>
      <c r="D1004" s="190" t="s">
        <v>1582</v>
      </c>
    </row>
    <row r="1005" spans="1:4">
      <c r="A1005" s="190">
        <v>6260</v>
      </c>
      <c r="B1005" s="190" t="s">
        <v>1716</v>
      </c>
      <c r="C1005" s="190" t="s">
        <v>1716</v>
      </c>
      <c r="D1005" s="190" t="s">
        <v>1582</v>
      </c>
    </row>
    <row r="1006" spans="1:4">
      <c r="A1006" s="190">
        <v>6260</v>
      </c>
      <c r="B1006" s="190" t="s">
        <v>1717</v>
      </c>
      <c r="C1006" s="190" t="s">
        <v>1716</v>
      </c>
      <c r="D1006" s="190" t="s">
        <v>1582</v>
      </c>
    </row>
    <row r="1007" spans="1:4">
      <c r="A1007" s="190">
        <v>6260</v>
      </c>
      <c r="B1007" s="190" t="s">
        <v>1718</v>
      </c>
      <c r="C1007" s="190" t="s">
        <v>1716</v>
      </c>
      <c r="D1007" s="190" t="s">
        <v>1582</v>
      </c>
    </row>
    <row r="1008" spans="1:4">
      <c r="A1008" s="190">
        <v>6262</v>
      </c>
      <c r="B1008" s="190" t="s">
        <v>1719</v>
      </c>
      <c r="C1008" s="190" t="s">
        <v>1716</v>
      </c>
      <c r="D1008" s="190" t="s">
        <v>1582</v>
      </c>
    </row>
    <row r="1009" spans="1:4">
      <c r="A1009" s="190">
        <v>6263</v>
      </c>
      <c r="B1009" s="190" t="s">
        <v>1720</v>
      </c>
      <c r="C1009" s="190" t="s">
        <v>1716</v>
      </c>
      <c r="D1009" s="190" t="s">
        <v>1582</v>
      </c>
    </row>
    <row r="1010" spans="1:4">
      <c r="A1010" s="190">
        <v>6265</v>
      </c>
      <c r="B1010" s="190" t="s">
        <v>1721</v>
      </c>
      <c r="C1010" s="190" t="s">
        <v>1721</v>
      </c>
      <c r="D1010" s="190" t="s">
        <v>1582</v>
      </c>
    </row>
    <row r="1011" spans="1:4">
      <c r="A1011" s="190">
        <v>6143</v>
      </c>
      <c r="B1011" s="190" t="s">
        <v>1722</v>
      </c>
      <c r="C1011" s="190" t="s">
        <v>1723</v>
      </c>
      <c r="D1011" s="190" t="s">
        <v>1582</v>
      </c>
    </row>
    <row r="1012" spans="1:4">
      <c r="A1012" s="190">
        <v>6247</v>
      </c>
      <c r="B1012" s="190" t="s">
        <v>1723</v>
      </c>
      <c r="C1012" s="190" t="s">
        <v>1723</v>
      </c>
      <c r="D1012" s="190" t="s">
        <v>1582</v>
      </c>
    </row>
    <row r="1013" spans="1:4">
      <c r="A1013" s="190">
        <v>6153</v>
      </c>
      <c r="B1013" s="190" t="s">
        <v>1724</v>
      </c>
      <c r="C1013" s="190" t="s">
        <v>1724</v>
      </c>
      <c r="D1013" s="190" t="s">
        <v>1582</v>
      </c>
    </row>
    <row r="1014" spans="1:4">
      <c r="A1014" s="190">
        <v>6242</v>
      </c>
      <c r="B1014" s="190" t="s">
        <v>1725</v>
      </c>
      <c r="C1014" s="190" t="s">
        <v>1725</v>
      </c>
      <c r="D1014" s="190" t="s">
        <v>1582</v>
      </c>
    </row>
    <row r="1015" spans="1:4">
      <c r="A1015" s="190">
        <v>4806</v>
      </c>
      <c r="B1015" s="190" t="s">
        <v>1726</v>
      </c>
      <c r="C1015" s="190" t="s">
        <v>1726</v>
      </c>
      <c r="D1015" s="190" t="s">
        <v>1582</v>
      </c>
    </row>
    <row r="1016" spans="1:4">
      <c r="A1016" s="190">
        <v>6260</v>
      </c>
      <c r="B1016" s="190" t="s">
        <v>1727</v>
      </c>
      <c r="C1016" s="190" t="s">
        <v>1726</v>
      </c>
      <c r="D1016" s="190" t="s">
        <v>1582</v>
      </c>
    </row>
    <row r="1017" spans="1:4">
      <c r="A1017" s="190">
        <v>6144</v>
      </c>
      <c r="B1017" s="190" t="s">
        <v>1728</v>
      </c>
      <c r="C1017" s="190" t="s">
        <v>1729</v>
      </c>
      <c r="D1017" s="190" t="s">
        <v>1582</v>
      </c>
    </row>
    <row r="1018" spans="1:4">
      <c r="A1018" s="190">
        <v>6152</v>
      </c>
      <c r="B1018" s="190" t="s">
        <v>1730</v>
      </c>
      <c r="C1018" s="190" t="s">
        <v>1729</v>
      </c>
      <c r="D1018" s="190" t="s">
        <v>1582</v>
      </c>
    </row>
    <row r="1019" spans="1:4">
      <c r="A1019" s="190">
        <v>6126</v>
      </c>
      <c r="B1019" s="190" t="s">
        <v>1731</v>
      </c>
      <c r="C1019" s="190" t="s">
        <v>1732</v>
      </c>
      <c r="D1019" s="190" t="s">
        <v>1582</v>
      </c>
    </row>
    <row r="1020" spans="1:4">
      <c r="A1020" s="190">
        <v>6130</v>
      </c>
      <c r="B1020" s="190" t="s">
        <v>1732</v>
      </c>
      <c r="C1020" s="190" t="s">
        <v>1732</v>
      </c>
      <c r="D1020" s="190" t="s">
        <v>1582</v>
      </c>
    </row>
    <row r="1021" spans="1:4">
      <c r="A1021" s="190">
        <v>6132</v>
      </c>
      <c r="B1021" s="190" t="s">
        <v>1733</v>
      </c>
      <c r="C1021" s="190" t="s">
        <v>1732</v>
      </c>
      <c r="D1021" s="190" t="s">
        <v>1582</v>
      </c>
    </row>
    <row r="1022" spans="1:4">
      <c r="A1022" s="190">
        <v>6142</v>
      </c>
      <c r="B1022" s="190" t="s">
        <v>1734</v>
      </c>
      <c r="C1022" s="190" t="s">
        <v>1732</v>
      </c>
      <c r="D1022" s="190" t="s">
        <v>1582</v>
      </c>
    </row>
    <row r="1023" spans="1:4">
      <c r="A1023" s="190">
        <v>6460</v>
      </c>
      <c r="B1023" s="190" t="s">
        <v>1735</v>
      </c>
      <c r="C1023" s="190" t="s">
        <v>1736</v>
      </c>
      <c r="D1023" s="190" t="s">
        <v>1737</v>
      </c>
    </row>
    <row r="1024" spans="1:4">
      <c r="A1024" s="190">
        <v>6490</v>
      </c>
      <c r="B1024" s="190" t="s">
        <v>1738</v>
      </c>
      <c r="C1024" s="190" t="s">
        <v>1738</v>
      </c>
      <c r="D1024" s="190" t="s">
        <v>1737</v>
      </c>
    </row>
    <row r="1025" spans="1:4">
      <c r="A1025" s="190">
        <v>6468</v>
      </c>
      <c r="B1025" s="190" t="s">
        <v>1739</v>
      </c>
      <c r="C1025" s="190" t="s">
        <v>1739</v>
      </c>
      <c r="D1025" s="190" t="s">
        <v>1737</v>
      </c>
    </row>
    <row r="1026" spans="1:4">
      <c r="A1026" s="190">
        <v>6463</v>
      </c>
      <c r="B1026" s="190" t="s">
        <v>1740</v>
      </c>
      <c r="C1026" s="190" t="s">
        <v>1741</v>
      </c>
      <c r="D1026" s="190" t="s">
        <v>1737</v>
      </c>
    </row>
    <row r="1027" spans="1:4">
      <c r="A1027" s="190">
        <v>6472</v>
      </c>
      <c r="B1027" s="190" t="s">
        <v>1742</v>
      </c>
      <c r="C1027" s="190" t="s">
        <v>1742</v>
      </c>
      <c r="D1027" s="190" t="s">
        <v>1737</v>
      </c>
    </row>
    <row r="1028" spans="1:4">
      <c r="A1028" s="190">
        <v>6454</v>
      </c>
      <c r="B1028" s="190" t="s">
        <v>1743</v>
      </c>
      <c r="C1028" s="190" t="s">
        <v>1743</v>
      </c>
      <c r="D1028" s="190" t="s">
        <v>1737</v>
      </c>
    </row>
    <row r="1029" spans="1:4">
      <c r="A1029" s="190">
        <v>6487</v>
      </c>
      <c r="B1029" s="190" t="s">
        <v>1744</v>
      </c>
      <c r="C1029" s="190" t="s">
        <v>1744</v>
      </c>
      <c r="D1029" s="190" t="s">
        <v>1737</v>
      </c>
    </row>
    <row r="1030" spans="1:4">
      <c r="A1030" s="190">
        <v>6476</v>
      </c>
      <c r="B1030" s="190" t="s">
        <v>1745</v>
      </c>
      <c r="C1030" s="190" t="s">
        <v>1746</v>
      </c>
      <c r="D1030" s="190" t="s">
        <v>1737</v>
      </c>
    </row>
    <row r="1031" spans="1:4">
      <c r="A1031" s="190">
        <v>6482</v>
      </c>
      <c r="B1031" s="190" t="s">
        <v>1746</v>
      </c>
      <c r="C1031" s="190" t="s">
        <v>1746</v>
      </c>
      <c r="D1031" s="190" t="s">
        <v>1737</v>
      </c>
    </row>
    <row r="1032" spans="1:4">
      <c r="A1032" s="190">
        <v>6493</v>
      </c>
      <c r="B1032" s="190" t="s">
        <v>1747</v>
      </c>
      <c r="C1032" s="190" t="s">
        <v>1747</v>
      </c>
      <c r="D1032" s="190" t="s">
        <v>1737</v>
      </c>
    </row>
    <row r="1033" spans="1:4">
      <c r="A1033" s="190">
        <v>6461</v>
      </c>
      <c r="B1033" s="190" t="s">
        <v>1748</v>
      </c>
      <c r="C1033" s="190" t="s">
        <v>1748</v>
      </c>
      <c r="D1033" s="190" t="s">
        <v>1737</v>
      </c>
    </row>
    <row r="1034" spans="1:4">
      <c r="A1034" s="190">
        <v>6491</v>
      </c>
      <c r="B1034" s="190" t="s">
        <v>1749</v>
      </c>
      <c r="C1034" s="190" t="s">
        <v>1749</v>
      </c>
      <c r="D1034" s="190" t="s">
        <v>1737</v>
      </c>
    </row>
    <row r="1035" spans="1:4">
      <c r="A1035" s="190">
        <v>6467</v>
      </c>
      <c r="B1035" s="190" t="s">
        <v>1750</v>
      </c>
      <c r="C1035" s="190" t="s">
        <v>1750</v>
      </c>
      <c r="D1035" s="190" t="s">
        <v>1737</v>
      </c>
    </row>
    <row r="1036" spans="1:4">
      <c r="A1036" s="190">
        <v>6469</v>
      </c>
      <c r="B1036" s="190" t="s">
        <v>1751</v>
      </c>
      <c r="C1036" s="190" t="s">
        <v>1750</v>
      </c>
      <c r="D1036" s="190" t="s">
        <v>1737</v>
      </c>
    </row>
    <row r="1037" spans="1:4">
      <c r="A1037" s="190">
        <v>6462</v>
      </c>
      <c r="B1037" s="190" t="s">
        <v>1752</v>
      </c>
      <c r="C1037" s="190" t="s">
        <v>1753</v>
      </c>
      <c r="D1037" s="190" t="s">
        <v>1737</v>
      </c>
    </row>
    <row r="1038" spans="1:4">
      <c r="A1038" s="190">
        <v>6466</v>
      </c>
      <c r="B1038" s="190" t="s">
        <v>1754</v>
      </c>
      <c r="C1038" s="190" t="s">
        <v>1753</v>
      </c>
      <c r="D1038" s="190" t="s">
        <v>1737</v>
      </c>
    </row>
    <row r="1039" spans="1:4">
      <c r="A1039" s="190">
        <v>6377</v>
      </c>
      <c r="B1039" s="190" t="s">
        <v>1755</v>
      </c>
      <c r="C1039" s="190" t="s">
        <v>1755</v>
      </c>
      <c r="D1039" s="190" t="s">
        <v>1737</v>
      </c>
    </row>
    <row r="1040" spans="1:4">
      <c r="A1040" s="190">
        <v>6441</v>
      </c>
      <c r="B1040" s="190" t="s">
        <v>1756</v>
      </c>
      <c r="C1040" s="190" t="s">
        <v>1755</v>
      </c>
      <c r="D1040" s="190" t="s">
        <v>1737</v>
      </c>
    </row>
    <row r="1041" spans="1:4">
      <c r="A1041" s="190">
        <v>6473</v>
      </c>
      <c r="B1041" s="190" t="s">
        <v>1757</v>
      </c>
      <c r="C1041" s="190" t="s">
        <v>1757</v>
      </c>
      <c r="D1041" s="190" t="s">
        <v>1737</v>
      </c>
    </row>
    <row r="1042" spans="1:4">
      <c r="A1042" s="190">
        <v>6474</v>
      </c>
      <c r="B1042" s="190" t="s">
        <v>1758</v>
      </c>
      <c r="C1042" s="190" t="s">
        <v>1757</v>
      </c>
      <c r="D1042" s="190" t="s">
        <v>1737</v>
      </c>
    </row>
    <row r="1043" spans="1:4">
      <c r="A1043" s="190">
        <v>6475</v>
      </c>
      <c r="B1043" s="190" t="s">
        <v>1759</v>
      </c>
      <c r="C1043" s="190" t="s">
        <v>1757</v>
      </c>
      <c r="D1043" s="190" t="s">
        <v>1737</v>
      </c>
    </row>
    <row r="1044" spans="1:4">
      <c r="A1044" s="190">
        <v>6452</v>
      </c>
      <c r="B1044" s="190" t="s">
        <v>1760</v>
      </c>
      <c r="C1044" s="190" t="s">
        <v>1760</v>
      </c>
      <c r="D1044" s="190" t="s">
        <v>1737</v>
      </c>
    </row>
    <row r="1045" spans="1:4">
      <c r="A1045" s="190">
        <v>6464</v>
      </c>
      <c r="B1045" s="190" t="s">
        <v>1761</v>
      </c>
      <c r="C1045" s="190" t="s">
        <v>1761</v>
      </c>
      <c r="D1045" s="190" t="s">
        <v>1737</v>
      </c>
    </row>
    <row r="1046" spans="1:4">
      <c r="A1046" s="190">
        <v>8751</v>
      </c>
      <c r="B1046" s="190" t="s">
        <v>1762</v>
      </c>
      <c r="C1046" s="190" t="s">
        <v>1761</v>
      </c>
      <c r="D1046" s="190" t="s">
        <v>1737</v>
      </c>
    </row>
    <row r="1047" spans="1:4">
      <c r="A1047" s="190">
        <v>6465</v>
      </c>
      <c r="B1047" s="190" t="s">
        <v>1763</v>
      </c>
      <c r="C1047" s="190" t="s">
        <v>1763</v>
      </c>
      <c r="D1047" s="190" t="s">
        <v>1737</v>
      </c>
    </row>
    <row r="1048" spans="1:4">
      <c r="A1048" s="190">
        <v>6484</v>
      </c>
      <c r="B1048" s="190" t="s">
        <v>1764</v>
      </c>
      <c r="C1048" s="190" t="s">
        <v>1765</v>
      </c>
      <c r="D1048" s="190" t="s">
        <v>1737</v>
      </c>
    </row>
    <row r="1049" spans="1:4">
      <c r="A1049" s="190">
        <v>6485</v>
      </c>
      <c r="B1049" s="190" t="s">
        <v>1766</v>
      </c>
      <c r="C1049" s="190" t="s">
        <v>1765</v>
      </c>
      <c r="D1049" s="190" t="s">
        <v>1737</v>
      </c>
    </row>
    <row r="1050" spans="1:4">
      <c r="A1050" s="190">
        <v>8836</v>
      </c>
      <c r="B1050" s="190" t="s">
        <v>1767</v>
      </c>
      <c r="C1050" s="190" t="s">
        <v>1768</v>
      </c>
      <c r="D1050" s="190" t="s">
        <v>1769</v>
      </c>
    </row>
    <row r="1051" spans="1:4">
      <c r="A1051" s="190">
        <v>8840</v>
      </c>
      <c r="B1051" s="190" t="s">
        <v>1768</v>
      </c>
      <c r="C1051" s="190" t="s">
        <v>1768</v>
      </c>
      <c r="D1051" s="190" t="s">
        <v>1769</v>
      </c>
    </row>
    <row r="1052" spans="1:4">
      <c r="A1052" s="190">
        <v>8840</v>
      </c>
      <c r="B1052" s="190" t="s">
        <v>1770</v>
      </c>
      <c r="C1052" s="190" t="s">
        <v>1768</v>
      </c>
      <c r="D1052" s="190" t="s">
        <v>1769</v>
      </c>
    </row>
    <row r="1053" spans="1:4">
      <c r="A1053" s="190">
        <v>8841</v>
      </c>
      <c r="B1053" s="190" t="s">
        <v>1771</v>
      </c>
      <c r="C1053" s="190" t="s">
        <v>1768</v>
      </c>
      <c r="D1053" s="190" t="s">
        <v>1769</v>
      </c>
    </row>
    <row r="1054" spans="1:4">
      <c r="A1054" s="190">
        <v>8844</v>
      </c>
      <c r="B1054" s="190" t="s">
        <v>1772</v>
      </c>
      <c r="C1054" s="190" t="s">
        <v>1768</v>
      </c>
      <c r="D1054" s="190" t="s">
        <v>1769</v>
      </c>
    </row>
    <row r="1055" spans="1:4">
      <c r="A1055" s="190">
        <v>8846</v>
      </c>
      <c r="B1055" s="190" t="s">
        <v>1773</v>
      </c>
      <c r="C1055" s="190" t="s">
        <v>1768</v>
      </c>
      <c r="D1055" s="190" t="s">
        <v>1769</v>
      </c>
    </row>
    <row r="1056" spans="1:4">
      <c r="A1056" s="190">
        <v>8847</v>
      </c>
      <c r="B1056" s="190" t="s">
        <v>1774</v>
      </c>
      <c r="C1056" s="190" t="s">
        <v>1768</v>
      </c>
      <c r="D1056" s="190" t="s">
        <v>1769</v>
      </c>
    </row>
    <row r="1057" spans="1:4">
      <c r="A1057" s="190">
        <v>6410</v>
      </c>
      <c r="B1057" s="190" t="s">
        <v>1775</v>
      </c>
      <c r="C1057" s="190" t="s">
        <v>1776</v>
      </c>
      <c r="D1057" s="190" t="s">
        <v>1769</v>
      </c>
    </row>
    <row r="1058" spans="1:4">
      <c r="A1058" s="190">
        <v>6442</v>
      </c>
      <c r="B1058" s="190" t="s">
        <v>1776</v>
      </c>
      <c r="C1058" s="190" t="s">
        <v>1776</v>
      </c>
      <c r="D1058" s="190" t="s">
        <v>1769</v>
      </c>
    </row>
    <row r="1059" spans="1:4">
      <c r="A1059" s="190">
        <v>8834</v>
      </c>
      <c r="B1059" s="190" t="s">
        <v>1777</v>
      </c>
      <c r="C1059" s="190" t="s">
        <v>1778</v>
      </c>
      <c r="D1059" s="190" t="s">
        <v>1769</v>
      </c>
    </row>
    <row r="1060" spans="1:4">
      <c r="A1060" s="190">
        <v>8835</v>
      </c>
      <c r="B1060" s="190" t="s">
        <v>1778</v>
      </c>
      <c r="C1060" s="190" t="s">
        <v>1778</v>
      </c>
      <c r="D1060" s="190" t="s">
        <v>1769</v>
      </c>
    </row>
    <row r="1061" spans="1:4">
      <c r="A1061" s="190">
        <v>8640</v>
      </c>
      <c r="B1061" s="190" t="s">
        <v>1779</v>
      </c>
      <c r="C1061" s="190" t="s">
        <v>1780</v>
      </c>
      <c r="D1061" s="190" t="s">
        <v>1769</v>
      </c>
    </row>
    <row r="1062" spans="1:4">
      <c r="A1062" s="190">
        <v>8806</v>
      </c>
      <c r="B1062" s="190" t="s">
        <v>1781</v>
      </c>
      <c r="C1062" s="190" t="s">
        <v>1780</v>
      </c>
      <c r="D1062" s="190" t="s">
        <v>1769</v>
      </c>
    </row>
    <row r="1063" spans="1:4">
      <c r="A1063" s="190">
        <v>8807</v>
      </c>
      <c r="B1063" s="190" t="s">
        <v>1780</v>
      </c>
      <c r="C1063" s="190" t="s">
        <v>1780</v>
      </c>
      <c r="D1063" s="190" t="s">
        <v>1769</v>
      </c>
    </row>
    <row r="1064" spans="1:4">
      <c r="A1064" s="190">
        <v>8808</v>
      </c>
      <c r="B1064" s="190" t="s">
        <v>1782</v>
      </c>
      <c r="C1064" s="190" t="s">
        <v>1780</v>
      </c>
      <c r="D1064" s="190" t="s">
        <v>1769</v>
      </c>
    </row>
    <row r="1065" spans="1:4">
      <c r="A1065" s="190">
        <v>8832</v>
      </c>
      <c r="B1065" s="190" t="s">
        <v>1783</v>
      </c>
      <c r="C1065" s="190" t="s">
        <v>1780</v>
      </c>
      <c r="D1065" s="190" t="s">
        <v>1769</v>
      </c>
    </row>
    <row r="1066" spans="1:4">
      <c r="A1066" s="190">
        <v>8832</v>
      </c>
      <c r="B1066" s="190" t="s">
        <v>1784</v>
      </c>
      <c r="C1066" s="190" t="s">
        <v>1780</v>
      </c>
      <c r="D1066" s="190" t="s">
        <v>1769</v>
      </c>
    </row>
    <row r="1067" spans="1:4">
      <c r="A1067" s="190">
        <v>8832</v>
      </c>
      <c r="B1067" s="190" t="s">
        <v>1783</v>
      </c>
      <c r="C1067" s="190" t="s">
        <v>1783</v>
      </c>
      <c r="D1067" s="190" t="s">
        <v>1769</v>
      </c>
    </row>
    <row r="1068" spans="1:4">
      <c r="A1068" s="190">
        <v>6402</v>
      </c>
      <c r="B1068" s="190" t="s">
        <v>1785</v>
      </c>
      <c r="C1068" s="190" t="s">
        <v>1786</v>
      </c>
      <c r="D1068" s="190" t="s">
        <v>1769</v>
      </c>
    </row>
    <row r="1069" spans="1:4">
      <c r="A1069" s="190">
        <v>6403</v>
      </c>
      <c r="B1069" s="190" t="s">
        <v>1787</v>
      </c>
      <c r="C1069" s="190" t="s">
        <v>1786</v>
      </c>
      <c r="D1069" s="190" t="s">
        <v>1769</v>
      </c>
    </row>
    <row r="1070" spans="1:4">
      <c r="A1070" s="190">
        <v>6405</v>
      </c>
      <c r="B1070" s="190" t="s">
        <v>1788</v>
      </c>
      <c r="C1070" s="190" t="s">
        <v>1786</v>
      </c>
      <c r="D1070" s="190" t="s">
        <v>1769</v>
      </c>
    </row>
    <row r="1071" spans="1:4">
      <c r="A1071" s="190">
        <v>8852</v>
      </c>
      <c r="B1071" s="190" t="s">
        <v>1789</v>
      </c>
      <c r="C1071" s="190" t="s">
        <v>1789</v>
      </c>
      <c r="D1071" s="190" t="s">
        <v>1769</v>
      </c>
    </row>
    <row r="1072" spans="1:4">
      <c r="A1072" s="190">
        <v>8854</v>
      </c>
      <c r="B1072" s="190" t="s">
        <v>1790</v>
      </c>
      <c r="C1072" s="190" t="s">
        <v>1790</v>
      </c>
      <c r="D1072" s="190" t="s">
        <v>1769</v>
      </c>
    </row>
    <row r="1073" spans="1:4">
      <c r="A1073" s="190">
        <v>8858</v>
      </c>
      <c r="B1073" s="190" t="s">
        <v>1791</v>
      </c>
      <c r="C1073" s="190" t="s">
        <v>1791</v>
      </c>
      <c r="D1073" s="190" t="s">
        <v>1769</v>
      </c>
    </row>
    <row r="1074" spans="1:4">
      <c r="A1074" s="190">
        <v>8853</v>
      </c>
      <c r="B1074" s="190" t="s">
        <v>1792</v>
      </c>
      <c r="C1074" s="190" t="s">
        <v>1793</v>
      </c>
      <c r="D1074" s="190" t="s">
        <v>1769</v>
      </c>
    </row>
    <row r="1075" spans="1:4">
      <c r="A1075" s="190">
        <v>8864</v>
      </c>
      <c r="B1075" s="190" t="s">
        <v>1794</v>
      </c>
      <c r="C1075" s="190" t="s">
        <v>1794</v>
      </c>
      <c r="D1075" s="190" t="s">
        <v>1769</v>
      </c>
    </row>
    <row r="1076" spans="1:4">
      <c r="A1076" s="190">
        <v>8854</v>
      </c>
      <c r="B1076" s="190" t="s">
        <v>1795</v>
      </c>
      <c r="C1076" s="190" t="s">
        <v>1796</v>
      </c>
      <c r="D1076" s="190" t="s">
        <v>1769</v>
      </c>
    </row>
    <row r="1077" spans="1:4">
      <c r="A1077" s="190">
        <v>8862</v>
      </c>
      <c r="B1077" s="190" t="s">
        <v>1796</v>
      </c>
      <c r="C1077" s="190" t="s">
        <v>1796</v>
      </c>
      <c r="D1077" s="190" t="s">
        <v>1769</v>
      </c>
    </row>
    <row r="1078" spans="1:4">
      <c r="A1078" s="190">
        <v>8863</v>
      </c>
      <c r="B1078" s="190" t="s">
        <v>1797</v>
      </c>
      <c r="C1078" s="190" t="s">
        <v>1796</v>
      </c>
      <c r="D1078" s="190" t="s">
        <v>1769</v>
      </c>
    </row>
    <row r="1079" spans="1:4">
      <c r="A1079" s="190">
        <v>8856</v>
      </c>
      <c r="B1079" s="190" t="s">
        <v>1798</v>
      </c>
      <c r="C1079" s="190" t="s">
        <v>1798</v>
      </c>
      <c r="D1079" s="190" t="s">
        <v>1769</v>
      </c>
    </row>
    <row r="1080" spans="1:4">
      <c r="A1080" s="190">
        <v>8857</v>
      </c>
      <c r="B1080" s="190" t="s">
        <v>1799</v>
      </c>
      <c r="C1080" s="190" t="s">
        <v>1799</v>
      </c>
      <c r="D1080" s="190" t="s">
        <v>1769</v>
      </c>
    </row>
    <row r="1081" spans="1:4">
      <c r="A1081" s="190">
        <v>8855</v>
      </c>
      <c r="B1081" s="190" t="s">
        <v>1800</v>
      </c>
      <c r="C1081" s="190" t="s">
        <v>1801</v>
      </c>
      <c r="D1081" s="190" t="s">
        <v>1769</v>
      </c>
    </row>
    <row r="1082" spans="1:4">
      <c r="A1082" s="190">
        <v>8849</v>
      </c>
      <c r="B1082" s="190" t="s">
        <v>1802</v>
      </c>
      <c r="C1082" s="190" t="s">
        <v>1802</v>
      </c>
      <c r="D1082" s="190" t="s">
        <v>1769</v>
      </c>
    </row>
    <row r="1083" spans="1:4">
      <c r="A1083" s="190">
        <v>6410</v>
      </c>
      <c r="B1083" s="190" t="s">
        <v>1803</v>
      </c>
      <c r="C1083" s="190" t="s">
        <v>1804</v>
      </c>
      <c r="D1083" s="190" t="s">
        <v>1769</v>
      </c>
    </row>
    <row r="1084" spans="1:4">
      <c r="A1084" s="190">
        <v>6410</v>
      </c>
      <c r="B1084" s="190" t="s">
        <v>1805</v>
      </c>
      <c r="C1084" s="190" t="s">
        <v>1804</v>
      </c>
      <c r="D1084" s="190" t="s">
        <v>1769</v>
      </c>
    </row>
    <row r="1085" spans="1:4">
      <c r="A1085" s="190">
        <v>6410</v>
      </c>
      <c r="B1085" s="190" t="s">
        <v>1806</v>
      </c>
      <c r="C1085" s="190" t="s">
        <v>1804</v>
      </c>
      <c r="D1085" s="190" t="s">
        <v>1769</v>
      </c>
    </row>
    <row r="1086" spans="1:4">
      <c r="A1086" s="190">
        <v>6410</v>
      </c>
      <c r="B1086" s="190" t="s">
        <v>1807</v>
      </c>
      <c r="C1086" s="190" t="s">
        <v>1804</v>
      </c>
      <c r="D1086" s="190" t="s">
        <v>1769</v>
      </c>
    </row>
    <row r="1087" spans="1:4">
      <c r="A1087" s="190">
        <v>6414</v>
      </c>
      <c r="B1087" s="190" t="s">
        <v>1808</v>
      </c>
      <c r="C1087" s="190" t="s">
        <v>1804</v>
      </c>
      <c r="D1087" s="190" t="s">
        <v>1769</v>
      </c>
    </row>
    <row r="1088" spans="1:4">
      <c r="A1088" s="190">
        <v>6415</v>
      </c>
      <c r="B1088" s="190" t="s">
        <v>1804</v>
      </c>
      <c r="C1088" s="190" t="s">
        <v>1804</v>
      </c>
      <c r="D1088" s="190" t="s">
        <v>1769</v>
      </c>
    </row>
    <row r="1089" spans="1:4">
      <c r="A1089" s="190">
        <v>6434</v>
      </c>
      <c r="B1089" s="190" t="s">
        <v>1809</v>
      </c>
      <c r="C1089" s="190" t="s">
        <v>1809</v>
      </c>
      <c r="D1089" s="190" t="s">
        <v>1769</v>
      </c>
    </row>
    <row r="1090" spans="1:4">
      <c r="A1090" s="190">
        <v>6440</v>
      </c>
      <c r="B1090" s="190" t="s">
        <v>1810</v>
      </c>
      <c r="C1090" s="190" t="s">
        <v>1811</v>
      </c>
      <c r="D1090" s="190" t="s">
        <v>1769</v>
      </c>
    </row>
    <row r="1091" spans="1:4">
      <c r="A1091" s="190">
        <v>6424</v>
      </c>
      <c r="B1091" s="190" t="s">
        <v>1812</v>
      </c>
      <c r="C1091" s="190" t="s">
        <v>1812</v>
      </c>
      <c r="D1091" s="190" t="s">
        <v>1769</v>
      </c>
    </row>
    <row r="1092" spans="1:4">
      <c r="A1092" s="190">
        <v>6433</v>
      </c>
      <c r="B1092" s="190" t="s">
        <v>1813</v>
      </c>
      <c r="C1092" s="190" t="s">
        <v>1814</v>
      </c>
      <c r="D1092" s="190" t="s">
        <v>1769</v>
      </c>
    </row>
    <row r="1093" spans="1:4">
      <c r="A1093" s="190">
        <v>6443</v>
      </c>
      <c r="B1093" s="190" t="s">
        <v>1814</v>
      </c>
      <c r="C1093" s="190" t="s">
        <v>1814</v>
      </c>
      <c r="D1093" s="190" t="s">
        <v>1769</v>
      </c>
    </row>
    <row r="1094" spans="1:4">
      <c r="A1094" s="190">
        <v>6436</v>
      </c>
      <c r="B1094" s="190" t="s">
        <v>1815</v>
      </c>
      <c r="C1094" s="190" t="s">
        <v>1815</v>
      </c>
      <c r="D1094" s="190" t="s">
        <v>1769</v>
      </c>
    </row>
    <row r="1095" spans="1:4">
      <c r="A1095" s="190">
        <v>6436</v>
      </c>
      <c r="B1095" s="190" t="s">
        <v>1816</v>
      </c>
      <c r="C1095" s="190" t="s">
        <v>1815</v>
      </c>
      <c r="D1095" s="190" t="s">
        <v>1769</v>
      </c>
    </row>
    <row r="1096" spans="1:4">
      <c r="A1096" s="190">
        <v>6436</v>
      </c>
      <c r="B1096" s="190" t="s">
        <v>1817</v>
      </c>
      <c r="C1096" s="190" t="s">
        <v>1815</v>
      </c>
      <c r="D1096" s="190" t="s">
        <v>1769</v>
      </c>
    </row>
    <row r="1097" spans="1:4">
      <c r="A1097" s="190">
        <v>8843</v>
      </c>
      <c r="B1097" s="190" t="s">
        <v>1818</v>
      </c>
      <c r="C1097" s="190" t="s">
        <v>1818</v>
      </c>
      <c r="D1097" s="190" t="s">
        <v>1769</v>
      </c>
    </row>
    <row r="1098" spans="1:4">
      <c r="A1098" s="190">
        <v>6452</v>
      </c>
      <c r="B1098" s="190" t="s">
        <v>1819</v>
      </c>
      <c r="C1098" s="190" t="s">
        <v>1819</v>
      </c>
      <c r="D1098" s="190" t="s">
        <v>1769</v>
      </c>
    </row>
    <row r="1099" spans="1:4">
      <c r="A1099" s="190">
        <v>6418</v>
      </c>
      <c r="B1099" s="190" t="s">
        <v>1820</v>
      </c>
      <c r="C1099" s="190" t="s">
        <v>1820</v>
      </c>
      <c r="D1099" s="190" t="s">
        <v>1769</v>
      </c>
    </row>
    <row r="1100" spans="1:4">
      <c r="A1100" s="190">
        <v>6417</v>
      </c>
      <c r="B1100" s="190" t="s">
        <v>1821</v>
      </c>
      <c r="C1100" s="190" t="s">
        <v>1821</v>
      </c>
      <c r="D1100" s="190" t="s">
        <v>1769</v>
      </c>
    </row>
    <row r="1101" spans="1:4">
      <c r="A1101" s="190">
        <v>6423</v>
      </c>
      <c r="B1101" s="190" t="s">
        <v>1822</v>
      </c>
      <c r="C1101" s="190" t="s">
        <v>1823</v>
      </c>
      <c r="D1101" s="190" t="s">
        <v>1769</v>
      </c>
    </row>
    <row r="1102" spans="1:4">
      <c r="A1102" s="190">
        <v>6430</v>
      </c>
      <c r="B1102" s="190" t="s">
        <v>1823</v>
      </c>
      <c r="C1102" s="190" t="s">
        <v>1823</v>
      </c>
      <c r="D1102" s="190" t="s">
        <v>1769</v>
      </c>
    </row>
    <row r="1103" spans="1:4">
      <c r="A1103" s="190">
        <v>6432</v>
      </c>
      <c r="B1103" s="190" t="s">
        <v>1824</v>
      </c>
      <c r="C1103" s="190" t="s">
        <v>1823</v>
      </c>
      <c r="D1103" s="190" t="s">
        <v>1769</v>
      </c>
    </row>
    <row r="1104" spans="1:4">
      <c r="A1104" s="190">
        <v>6438</v>
      </c>
      <c r="B1104" s="190" t="s">
        <v>1825</v>
      </c>
      <c r="C1104" s="190" t="s">
        <v>1823</v>
      </c>
      <c r="D1104" s="190" t="s">
        <v>1769</v>
      </c>
    </row>
    <row r="1105" spans="1:4">
      <c r="A1105" s="190">
        <v>6422</v>
      </c>
      <c r="B1105" s="190" t="s">
        <v>1826</v>
      </c>
      <c r="C1105" s="190" t="s">
        <v>1826</v>
      </c>
      <c r="D1105" s="190" t="s">
        <v>1769</v>
      </c>
    </row>
    <row r="1106" spans="1:4">
      <c r="A1106" s="190">
        <v>6416</v>
      </c>
      <c r="B1106" s="190" t="s">
        <v>1827</v>
      </c>
      <c r="C1106" s="190" t="s">
        <v>1827</v>
      </c>
      <c r="D1106" s="190" t="s">
        <v>1769</v>
      </c>
    </row>
    <row r="1107" spans="1:4">
      <c r="A1107" s="190">
        <v>8842</v>
      </c>
      <c r="B1107" s="190" t="s">
        <v>1828</v>
      </c>
      <c r="C1107" s="190" t="s">
        <v>1828</v>
      </c>
      <c r="D1107" s="190" t="s">
        <v>1769</v>
      </c>
    </row>
    <row r="1108" spans="1:4">
      <c r="A1108" s="190">
        <v>8845</v>
      </c>
      <c r="B1108" s="190" t="s">
        <v>1829</v>
      </c>
      <c r="C1108" s="190" t="s">
        <v>1828</v>
      </c>
      <c r="D1108" s="190" t="s">
        <v>1769</v>
      </c>
    </row>
    <row r="1109" spans="1:4">
      <c r="A1109" s="190">
        <v>6010</v>
      </c>
      <c r="B1109" s="190" t="s">
        <v>1830</v>
      </c>
      <c r="C1109" s="190" t="s">
        <v>1831</v>
      </c>
      <c r="D1109" s="190" t="s">
        <v>1832</v>
      </c>
    </row>
    <row r="1110" spans="1:4">
      <c r="A1110" s="190">
        <v>6053</v>
      </c>
      <c r="B1110" s="190" t="s">
        <v>1833</v>
      </c>
      <c r="C1110" s="190" t="s">
        <v>1831</v>
      </c>
      <c r="D1110" s="190" t="s">
        <v>1832</v>
      </c>
    </row>
    <row r="1111" spans="1:4">
      <c r="A1111" s="190">
        <v>6055</v>
      </c>
      <c r="B1111" s="190" t="s">
        <v>1834</v>
      </c>
      <c r="C1111" s="190" t="s">
        <v>1831</v>
      </c>
      <c r="D1111" s="190" t="s">
        <v>1832</v>
      </c>
    </row>
    <row r="1112" spans="1:4">
      <c r="A1112" s="190">
        <v>6388</v>
      </c>
      <c r="B1112" s="190" t="s">
        <v>1835</v>
      </c>
      <c r="C1112" s="190" t="s">
        <v>1836</v>
      </c>
      <c r="D1112" s="190" t="s">
        <v>1832</v>
      </c>
    </row>
    <row r="1113" spans="1:4">
      <c r="A1113" s="190">
        <v>6390</v>
      </c>
      <c r="B1113" s="190" t="s">
        <v>1836</v>
      </c>
      <c r="C1113" s="190" t="s">
        <v>1836</v>
      </c>
      <c r="D1113" s="190" t="s">
        <v>1832</v>
      </c>
    </row>
    <row r="1114" spans="1:4">
      <c r="A1114" s="190">
        <v>6074</v>
      </c>
      <c r="B1114" s="190" t="s">
        <v>1837</v>
      </c>
      <c r="C1114" s="190" t="s">
        <v>1837</v>
      </c>
      <c r="D1114" s="190" t="s">
        <v>1832</v>
      </c>
    </row>
    <row r="1115" spans="1:4">
      <c r="A1115" s="190">
        <v>6064</v>
      </c>
      <c r="B1115" s="190" t="s">
        <v>1838</v>
      </c>
      <c r="C1115" s="190" t="s">
        <v>1838</v>
      </c>
      <c r="D1115" s="190" t="s">
        <v>1832</v>
      </c>
    </row>
    <row r="1116" spans="1:4">
      <c r="A1116" s="190">
        <v>6066</v>
      </c>
      <c r="B1116" s="190" t="s">
        <v>1839</v>
      </c>
      <c r="C1116" s="190" t="s">
        <v>1838</v>
      </c>
      <c r="D1116" s="190" t="s">
        <v>1832</v>
      </c>
    </row>
    <row r="1117" spans="1:4">
      <c r="A1117" s="190">
        <v>6067</v>
      </c>
      <c r="B1117" s="190" t="s">
        <v>1840</v>
      </c>
      <c r="C1117" s="190" t="s">
        <v>1838</v>
      </c>
      <c r="D1117" s="190" t="s">
        <v>1832</v>
      </c>
    </row>
    <row r="1118" spans="1:4">
      <c r="A1118" s="190">
        <v>6068</v>
      </c>
      <c r="B1118" s="190" t="s">
        <v>1841</v>
      </c>
      <c r="C1118" s="190" t="s">
        <v>1838</v>
      </c>
      <c r="D1118" s="190" t="s">
        <v>1832</v>
      </c>
    </row>
    <row r="1119" spans="1:4">
      <c r="A1119" s="190">
        <v>6078</v>
      </c>
      <c r="B1119" s="190" t="s">
        <v>1842</v>
      </c>
      <c r="C1119" s="190" t="s">
        <v>1842</v>
      </c>
      <c r="D1119" s="190" t="s">
        <v>1832</v>
      </c>
    </row>
    <row r="1120" spans="1:4">
      <c r="A1120" s="190">
        <v>6078</v>
      </c>
      <c r="B1120" s="190" t="s">
        <v>1843</v>
      </c>
      <c r="C1120" s="190" t="s">
        <v>1842</v>
      </c>
      <c r="D1120" s="190" t="s">
        <v>1832</v>
      </c>
    </row>
    <row r="1121" spans="1:4">
      <c r="A1121" s="190">
        <v>6072</v>
      </c>
      <c r="B1121" s="190" t="s">
        <v>1844</v>
      </c>
      <c r="C1121" s="190" t="s">
        <v>1844</v>
      </c>
      <c r="D1121" s="190" t="s">
        <v>1832</v>
      </c>
    </row>
    <row r="1122" spans="1:4">
      <c r="A1122" s="190">
        <v>6073</v>
      </c>
      <c r="B1122" s="190" t="s">
        <v>1845</v>
      </c>
      <c r="C1122" s="190" t="s">
        <v>1844</v>
      </c>
      <c r="D1122" s="190" t="s">
        <v>1832</v>
      </c>
    </row>
    <row r="1123" spans="1:4">
      <c r="A1123" s="190">
        <v>6056</v>
      </c>
      <c r="B1123" s="190" t="s">
        <v>1846</v>
      </c>
      <c r="C1123" s="190" t="s">
        <v>1847</v>
      </c>
      <c r="D1123" s="190" t="s">
        <v>1832</v>
      </c>
    </row>
    <row r="1124" spans="1:4">
      <c r="A1124" s="190">
        <v>6060</v>
      </c>
      <c r="B1124" s="190" t="s">
        <v>1847</v>
      </c>
      <c r="C1124" s="190" t="s">
        <v>1847</v>
      </c>
      <c r="D1124" s="190" t="s">
        <v>1832</v>
      </c>
    </row>
    <row r="1125" spans="1:4">
      <c r="A1125" s="190">
        <v>6060</v>
      </c>
      <c r="B1125" s="190" t="s">
        <v>1848</v>
      </c>
      <c r="C1125" s="190" t="s">
        <v>1847</v>
      </c>
      <c r="D1125" s="190" t="s">
        <v>1832</v>
      </c>
    </row>
    <row r="1126" spans="1:4">
      <c r="A1126" s="190">
        <v>6062</v>
      </c>
      <c r="B1126" s="190" t="s">
        <v>1849</v>
      </c>
      <c r="C1126" s="190" t="s">
        <v>1847</v>
      </c>
      <c r="D1126" s="190" t="s">
        <v>1832</v>
      </c>
    </row>
    <row r="1127" spans="1:4">
      <c r="A1127" s="190">
        <v>6063</v>
      </c>
      <c r="B1127" s="190" t="s">
        <v>1850</v>
      </c>
      <c r="C1127" s="190" t="s">
        <v>1847</v>
      </c>
      <c r="D1127" s="190" t="s">
        <v>1832</v>
      </c>
    </row>
    <row r="1128" spans="1:4">
      <c r="A1128" s="190">
        <v>6375</v>
      </c>
      <c r="B1128" s="190" t="s">
        <v>1851</v>
      </c>
      <c r="C1128" s="190" t="s">
        <v>1851</v>
      </c>
      <c r="D1128" s="190" t="s">
        <v>1852</v>
      </c>
    </row>
    <row r="1129" spans="1:4">
      <c r="A1129" s="190">
        <v>6374</v>
      </c>
      <c r="B1129" s="190" t="s">
        <v>1853</v>
      </c>
      <c r="C1129" s="190" t="s">
        <v>1853</v>
      </c>
      <c r="D1129" s="190" t="s">
        <v>1852</v>
      </c>
    </row>
    <row r="1130" spans="1:4">
      <c r="A1130" s="190">
        <v>6383</v>
      </c>
      <c r="B1130" s="190" t="s">
        <v>1854</v>
      </c>
      <c r="C1130" s="190" t="s">
        <v>1854</v>
      </c>
      <c r="D1130" s="190" t="s">
        <v>1852</v>
      </c>
    </row>
    <row r="1131" spans="1:4">
      <c r="A1131" s="190">
        <v>6383</v>
      </c>
      <c r="B1131" s="190" t="s">
        <v>1855</v>
      </c>
      <c r="C1131" s="190" t="s">
        <v>1854</v>
      </c>
      <c r="D1131" s="190" t="s">
        <v>1852</v>
      </c>
    </row>
    <row r="1132" spans="1:4">
      <c r="A1132" s="190">
        <v>6383</v>
      </c>
      <c r="B1132" s="190" t="s">
        <v>1856</v>
      </c>
      <c r="C1132" s="190" t="s">
        <v>1854</v>
      </c>
      <c r="D1132" s="190" t="s">
        <v>1852</v>
      </c>
    </row>
    <row r="1133" spans="1:4">
      <c r="A1133" s="190">
        <v>6376</v>
      </c>
      <c r="B1133" s="190" t="s">
        <v>1857</v>
      </c>
      <c r="C1133" s="190" t="s">
        <v>1857</v>
      </c>
      <c r="D1133" s="190" t="s">
        <v>1852</v>
      </c>
    </row>
    <row r="1134" spans="1:4">
      <c r="A1134" s="190">
        <v>6363</v>
      </c>
      <c r="B1134" s="190" t="s">
        <v>1858</v>
      </c>
      <c r="C1134" s="190" t="s">
        <v>1859</v>
      </c>
      <c r="D1134" s="190" t="s">
        <v>1852</v>
      </c>
    </row>
    <row r="1135" spans="1:4">
      <c r="A1135" s="190">
        <v>6373</v>
      </c>
      <c r="B1135" s="190" t="s">
        <v>1859</v>
      </c>
      <c r="C1135" s="190" t="s">
        <v>1859</v>
      </c>
      <c r="D1135" s="190" t="s">
        <v>1852</v>
      </c>
    </row>
    <row r="1136" spans="1:4">
      <c r="A1136" s="190">
        <v>6372</v>
      </c>
      <c r="B1136" s="190" t="s">
        <v>1860</v>
      </c>
      <c r="C1136" s="190" t="s">
        <v>1860</v>
      </c>
      <c r="D1136" s="190" t="s">
        <v>1852</v>
      </c>
    </row>
    <row r="1137" spans="1:4">
      <c r="A1137" s="190">
        <v>6052</v>
      </c>
      <c r="B1137" s="190" t="s">
        <v>1861</v>
      </c>
      <c r="C1137" s="190" t="s">
        <v>1862</v>
      </c>
      <c r="D1137" s="190" t="s">
        <v>1852</v>
      </c>
    </row>
    <row r="1138" spans="1:4">
      <c r="A1138" s="190">
        <v>6370</v>
      </c>
      <c r="B1138" s="190" t="s">
        <v>1863</v>
      </c>
      <c r="C1138" s="190" t="s">
        <v>1864</v>
      </c>
      <c r="D1138" s="190" t="s">
        <v>1852</v>
      </c>
    </row>
    <row r="1139" spans="1:4">
      <c r="A1139" s="190">
        <v>6382</v>
      </c>
      <c r="B1139" s="190" t="s">
        <v>1865</v>
      </c>
      <c r="C1139" s="190" t="s">
        <v>1864</v>
      </c>
      <c r="D1139" s="190" t="s">
        <v>1852</v>
      </c>
    </row>
    <row r="1140" spans="1:4">
      <c r="A1140" s="190">
        <v>6383</v>
      </c>
      <c r="B1140" s="190" t="s">
        <v>1866</v>
      </c>
      <c r="C1140" s="190" t="s">
        <v>1864</v>
      </c>
      <c r="D1140" s="190" t="s">
        <v>1852</v>
      </c>
    </row>
    <row r="1141" spans="1:4">
      <c r="A1141" s="190">
        <v>6370</v>
      </c>
      <c r="B1141" s="190" t="s">
        <v>1867</v>
      </c>
      <c r="C1141" s="190" t="s">
        <v>1867</v>
      </c>
      <c r="D1141" s="190" t="s">
        <v>1852</v>
      </c>
    </row>
    <row r="1142" spans="1:4">
      <c r="A1142" s="190">
        <v>6362</v>
      </c>
      <c r="B1142" s="190" t="s">
        <v>1868</v>
      </c>
      <c r="C1142" s="190" t="s">
        <v>1868</v>
      </c>
      <c r="D1142" s="190" t="s">
        <v>1852</v>
      </c>
    </row>
    <row r="1143" spans="1:4">
      <c r="A1143" s="190">
        <v>6363</v>
      </c>
      <c r="B1143" s="190" t="s">
        <v>1869</v>
      </c>
      <c r="C1143" s="190" t="s">
        <v>1868</v>
      </c>
      <c r="D1143" s="190" t="s">
        <v>1852</v>
      </c>
    </row>
    <row r="1144" spans="1:4">
      <c r="A1144" s="190">
        <v>6363</v>
      </c>
      <c r="B1144" s="190" t="s">
        <v>1870</v>
      </c>
      <c r="C1144" s="190" t="s">
        <v>1868</v>
      </c>
      <c r="D1144" s="190" t="s">
        <v>1852</v>
      </c>
    </row>
    <row r="1145" spans="1:4">
      <c r="A1145" s="190">
        <v>6365</v>
      </c>
      <c r="B1145" s="190" t="s">
        <v>1871</v>
      </c>
      <c r="C1145" s="190" t="s">
        <v>1868</v>
      </c>
      <c r="D1145" s="190" t="s">
        <v>1852</v>
      </c>
    </row>
    <row r="1146" spans="1:4">
      <c r="A1146" s="190">
        <v>6386</v>
      </c>
      <c r="B1146" s="190" t="s">
        <v>1872</v>
      </c>
      <c r="C1146" s="190" t="s">
        <v>1872</v>
      </c>
      <c r="D1146" s="190" t="s">
        <v>1852</v>
      </c>
    </row>
    <row r="1147" spans="1:4">
      <c r="A1147" s="190">
        <v>6387</v>
      </c>
      <c r="B1147" s="190" t="s">
        <v>1873</v>
      </c>
      <c r="C1147" s="190" t="s">
        <v>1872</v>
      </c>
      <c r="D1147" s="190" t="s">
        <v>1852</v>
      </c>
    </row>
    <row r="1148" spans="1:4">
      <c r="A1148" s="190">
        <v>8752</v>
      </c>
      <c r="B1148" s="190" t="s">
        <v>1874</v>
      </c>
      <c r="C1148" s="190" t="s">
        <v>1875</v>
      </c>
      <c r="D1148" s="190" t="s">
        <v>1876</v>
      </c>
    </row>
    <row r="1149" spans="1:4">
      <c r="A1149" s="190">
        <v>8753</v>
      </c>
      <c r="B1149" s="190" t="s">
        <v>1877</v>
      </c>
      <c r="C1149" s="190" t="s">
        <v>1875</v>
      </c>
      <c r="D1149" s="190" t="s">
        <v>1876</v>
      </c>
    </row>
    <row r="1150" spans="1:4">
      <c r="A1150" s="190">
        <v>8757</v>
      </c>
      <c r="B1150" s="190" t="s">
        <v>1878</v>
      </c>
      <c r="C1150" s="190" t="s">
        <v>1875</v>
      </c>
      <c r="D1150" s="190" t="s">
        <v>1876</v>
      </c>
    </row>
    <row r="1151" spans="1:4">
      <c r="A1151" s="190">
        <v>8758</v>
      </c>
      <c r="B1151" s="190" t="s">
        <v>1879</v>
      </c>
      <c r="C1151" s="190" t="s">
        <v>1875</v>
      </c>
      <c r="D1151" s="190" t="s">
        <v>1876</v>
      </c>
    </row>
    <row r="1152" spans="1:4">
      <c r="A1152" s="190">
        <v>8865</v>
      </c>
      <c r="B1152" s="190" t="s">
        <v>1880</v>
      </c>
      <c r="C1152" s="190" t="s">
        <v>1875</v>
      </c>
      <c r="D1152" s="190" t="s">
        <v>1876</v>
      </c>
    </row>
    <row r="1153" spans="1:4">
      <c r="A1153" s="190">
        <v>8867</v>
      </c>
      <c r="B1153" s="190" t="s">
        <v>1881</v>
      </c>
      <c r="C1153" s="190" t="s">
        <v>1875</v>
      </c>
      <c r="D1153" s="190" t="s">
        <v>1876</v>
      </c>
    </row>
    <row r="1154" spans="1:4">
      <c r="A1154" s="190">
        <v>8868</v>
      </c>
      <c r="B1154" s="190" t="s">
        <v>1882</v>
      </c>
      <c r="C1154" s="190" t="s">
        <v>1875</v>
      </c>
      <c r="D1154" s="190" t="s">
        <v>1876</v>
      </c>
    </row>
    <row r="1155" spans="1:4">
      <c r="A1155" s="190">
        <v>8874</v>
      </c>
      <c r="B1155" s="190" t="s">
        <v>1883</v>
      </c>
      <c r="C1155" s="190" t="s">
        <v>1875</v>
      </c>
      <c r="D1155" s="190" t="s">
        <v>1876</v>
      </c>
    </row>
    <row r="1156" spans="1:4">
      <c r="A1156" s="190">
        <v>8756</v>
      </c>
      <c r="B1156" s="190" t="s">
        <v>1884</v>
      </c>
      <c r="C1156" s="190" t="s">
        <v>1885</v>
      </c>
      <c r="D1156" s="190" t="s">
        <v>1876</v>
      </c>
    </row>
    <row r="1157" spans="1:4">
      <c r="A1157" s="190">
        <v>8762</v>
      </c>
      <c r="B1157" s="190" t="s">
        <v>1886</v>
      </c>
      <c r="C1157" s="190" t="s">
        <v>1885</v>
      </c>
      <c r="D1157" s="190" t="s">
        <v>1876</v>
      </c>
    </row>
    <row r="1158" spans="1:4">
      <c r="A1158" s="190">
        <v>8762</v>
      </c>
      <c r="B1158" s="190" t="s">
        <v>1887</v>
      </c>
      <c r="C1158" s="190" t="s">
        <v>1885</v>
      </c>
      <c r="D1158" s="190" t="s">
        <v>1876</v>
      </c>
    </row>
    <row r="1159" spans="1:4">
      <c r="A1159" s="190">
        <v>8762</v>
      </c>
      <c r="B1159" s="190" t="s">
        <v>1888</v>
      </c>
      <c r="C1159" s="190" t="s">
        <v>1885</v>
      </c>
      <c r="D1159" s="190" t="s">
        <v>1876</v>
      </c>
    </row>
    <row r="1160" spans="1:4">
      <c r="A1160" s="190">
        <v>8765</v>
      </c>
      <c r="B1160" s="190" t="s">
        <v>1889</v>
      </c>
      <c r="C1160" s="190" t="s">
        <v>1885</v>
      </c>
      <c r="D1160" s="190" t="s">
        <v>1876</v>
      </c>
    </row>
    <row r="1161" spans="1:4">
      <c r="A1161" s="190">
        <v>8766</v>
      </c>
      <c r="B1161" s="190" t="s">
        <v>1890</v>
      </c>
      <c r="C1161" s="190" t="s">
        <v>1885</v>
      </c>
      <c r="D1161" s="190" t="s">
        <v>1876</v>
      </c>
    </row>
    <row r="1162" spans="1:4">
      <c r="A1162" s="190">
        <v>8767</v>
      </c>
      <c r="B1162" s="190" t="s">
        <v>1891</v>
      </c>
      <c r="C1162" s="190" t="s">
        <v>1885</v>
      </c>
      <c r="D1162" s="190" t="s">
        <v>1876</v>
      </c>
    </row>
    <row r="1163" spans="1:4">
      <c r="A1163" s="190">
        <v>8772</v>
      </c>
      <c r="B1163" s="190" t="s">
        <v>1892</v>
      </c>
      <c r="C1163" s="190" t="s">
        <v>1885</v>
      </c>
      <c r="D1163" s="190" t="s">
        <v>1876</v>
      </c>
    </row>
    <row r="1164" spans="1:4">
      <c r="A1164" s="190">
        <v>8773</v>
      </c>
      <c r="B1164" s="190" t="s">
        <v>1893</v>
      </c>
      <c r="C1164" s="190" t="s">
        <v>1885</v>
      </c>
      <c r="D1164" s="190" t="s">
        <v>1876</v>
      </c>
    </row>
    <row r="1165" spans="1:4">
      <c r="A1165" s="190">
        <v>8774</v>
      </c>
      <c r="B1165" s="190" t="s">
        <v>1894</v>
      </c>
      <c r="C1165" s="190" t="s">
        <v>1885</v>
      </c>
      <c r="D1165" s="190" t="s">
        <v>1876</v>
      </c>
    </row>
    <row r="1166" spans="1:4">
      <c r="A1166" s="190">
        <v>8775</v>
      </c>
      <c r="B1166" s="190" t="s">
        <v>1895</v>
      </c>
      <c r="C1166" s="190" t="s">
        <v>1885</v>
      </c>
      <c r="D1166" s="190" t="s">
        <v>1876</v>
      </c>
    </row>
    <row r="1167" spans="1:4">
      <c r="A1167" s="190">
        <v>8775</v>
      </c>
      <c r="B1167" s="190" t="s">
        <v>1896</v>
      </c>
      <c r="C1167" s="190" t="s">
        <v>1885</v>
      </c>
      <c r="D1167" s="190" t="s">
        <v>1876</v>
      </c>
    </row>
    <row r="1168" spans="1:4">
      <c r="A1168" s="190">
        <v>8777</v>
      </c>
      <c r="B1168" s="190" t="s">
        <v>1897</v>
      </c>
      <c r="C1168" s="190" t="s">
        <v>1885</v>
      </c>
      <c r="D1168" s="190" t="s">
        <v>1876</v>
      </c>
    </row>
    <row r="1169" spans="1:4">
      <c r="A1169" s="190">
        <v>8777</v>
      </c>
      <c r="B1169" s="190" t="s">
        <v>1898</v>
      </c>
      <c r="C1169" s="190" t="s">
        <v>1885</v>
      </c>
      <c r="D1169" s="190" t="s">
        <v>1876</v>
      </c>
    </row>
    <row r="1170" spans="1:4">
      <c r="A1170" s="190">
        <v>8782</v>
      </c>
      <c r="B1170" s="190" t="s">
        <v>1899</v>
      </c>
      <c r="C1170" s="190" t="s">
        <v>1885</v>
      </c>
      <c r="D1170" s="190" t="s">
        <v>1876</v>
      </c>
    </row>
    <row r="1171" spans="1:4">
      <c r="A1171" s="190">
        <v>8783</v>
      </c>
      <c r="B1171" s="190" t="s">
        <v>1900</v>
      </c>
      <c r="C1171" s="190" t="s">
        <v>1885</v>
      </c>
      <c r="D1171" s="190" t="s">
        <v>1876</v>
      </c>
    </row>
    <row r="1172" spans="1:4">
      <c r="A1172" s="190">
        <v>8784</v>
      </c>
      <c r="B1172" s="190" t="s">
        <v>1901</v>
      </c>
      <c r="C1172" s="190" t="s">
        <v>1885</v>
      </c>
      <c r="D1172" s="190" t="s">
        <v>1876</v>
      </c>
    </row>
    <row r="1173" spans="1:4">
      <c r="A1173" s="190">
        <v>8750</v>
      </c>
      <c r="B1173" s="190" t="s">
        <v>1902</v>
      </c>
      <c r="C1173" s="190" t="s">
        <v>1902</v>
      </c>
      <c r="D1173" s="190" t="s">
        <v>1876</v>
      </c>
    </row>
    <row r="1174" spans="1:4">
      <c r="A1174" s="190">
        <v>8750</v>
      </c>
      <c r="B1174" s="190" t="s">
        <v>1903</v>
      </c>
      <c r="C1174" s="190" t="s">
        <v>1902</v>
      </c>
      <c r="D1174" s="190" t="s">
        <v>1876</v>
      </c>
    </row>
    <row r="1175" spans="1:4">
      <c r="A1175" s="190">
        <v>8750</v>
      </c>
      <c r="B1175" s="190" t="s">
        <v>1904</v>
      </c>
      <c r="C1175" s="190" t="s">
        <v>1902</v>
      </c>
      <c r="D1175" s="190" t="s">
        <v>1876</v>
      </c>
    </row>
    <row r="1176" spans="1:4">
      <c r="A1176" s="190">
        <v>8754</v>
      </c>
      <c r="B1176" s="190" t="s">
        <v>1905</v>
      </c>
      <c r="C1176" s="190" t="s">
        <v>1902</v>
      </c>
      <c r="D1176" s="190" t="s">
        <v>1876</v>
      </c>
    </row>
    <row r="1177" spans="1:4">
      <c r="A1177" s="190">
        <v>8755</v>
      </c>
      <c r="B1177" s="190" t="s">
        <v>1906</v>
      </c>
      <c r="C1177" s="190" t="s">
        <v>1902</v>
      </c>
      <c r="D1177" s="190" t="s">
        <v>1876</v>
      </c>
    </row>
    <row r="1178" spans="1:4">
      <c r="A1178" s="190">
        <v>6319</v>
      </c>
      <c r="B1178" s="190" t="s">
        <v>1907</v>
      </c>
      <c r="C1178" s="190" t="s">
        <v>1908</v>
      </c>
      <c r="D1178" s="190" t="s">
        <v>1909</v>
      </c>
    </row>
    <row r="1179" spans="1:4">
      <c r="A1179" s="190">
        <v>6340</v>
      </c>
      <c r="B1179" s="190" t="s">
        <v>1908</v>
      </c>
      <c r="C1179" s="190" t="s">
        <v>1908</v>
      </c>
      <c r="D1179" s="190" t="s">
        <v>1909</v>
      </c>
    </row>
    <row r="1180" spans="1:4">
      <c r="A1180" s="190">
        <v>6330</v>
      </c>
      <c r="B1180" s="190" t="s">
        <v>1910</v>
      </c>
      <c r="C1180" s="190" t="s">
        <v>1910</v>
      </c>
      <c r="D1180" s="190" t="s">
        <v>1909</v>
      </c>
    </row>
    <row r="1181" spans="1:4">
      <c r="A1181" s="190">
        <v>6332</v>
      </c>
      <c r="B1181" s="190" t="s">
        <v>1911</v>
      </c>
      <c r="C1181" s="190" t="s">
        <v>1910</v>
      </c>
      <c r="D1181" s="190" t="s">
        <v>1909</v>
      </c>
    </row>
    <row r="1182" spans="1:4">
      <c r="A1182" s="190">
        <v>6331</v>
      </c>
      <c r="B1182" s="190" t="s">
        <v>1912</v>
      </c>
      <c r="C1182" s="190" t="s">
        <v>1912</v>
      </c>
      <c r="D1182" s="190" t="s">
        <v>1909</v>
      </c>
    </row>
    <row r="1183" spans="1:4">
      <c r="A1183" s="190">
        <v>6333</v>
      </c>
      <c r="B1183" s="190" t="s">
        <v>1913</v>
      </c>
      <c r="C1183" s="190" t="s">
        <v>1912</v>
      </c>
      <c r="D1183" s="190" t="s">
        <v>1909</v>
      </c>
    </row>
    <row r="1184" spans="1:4">
      <c r="A1184" s="190">
        <v>6313</v>
      </c>
      <c r="B1184" s="190" t="s">
        <v>1914</v>
      </c>
      <c r="C1184" s="190" t="s">
        <v>1914</v>
      </c>
      <c r="D1184" s="190" t="s">
        <v>1909</v>
      </c>
    </row>
    <row r="1185" spans="1:4">
      <c r="A1185" s="190">
        <v>6313</v>
      </c>
      <c r="B1185" s="190" t="s">
        <v>1914</v>
      </c>
      <c r="C1185" s="190" t="s">
        <v>1914</v>
      </c>
      <c r="D1185" s="190" t="s">
        <v>1909</v>
      </c>
    </row>
    <row r="1186" spans="1:4">
      <c r="A1186" s="190">
        <v>6313</v>
      </c>
      <c r="B1186" s="190" t="s">
        <v>1915</v>
      </c>
      <c r="C1186" s="190" t="s">
        <v>1914</v>
      </c>
      <c r="D1186" s="190" t="s">
        <v>1909</v>
      </c>
    </row>
    <row r="1187" spans="1:4">
      <c r="A1187" s="190">
        <v>6313</v>
      </c>
      <c r="B1187" s="190" t="s">
        <v>1916</v>
      </c>
      <c r="C1187" s="190" t="s">
        <v>1914</v>
      </c>
      <c r="D1187" s="190" t="s">
        <v>1909</v>
      </c>
    </row>
    <row r="1188" spans="1:4">
      <c r="A1188" s="190">
        <v>6340</v>
      </c>
      <c r="B1188" s="190" t="s">
        <v>1917</v>
      </c>
      <c r="C1188" s="190" t="s">
        <v>1918</v>
      </c>
      <c r="D1188" s="190" t="s">
        <v>1909</v>
      </c>
    </row>
    <row r="1189" spans="1:4">
      <c r="A1189" s="190">
        <v>6345</v>
      </c>
      <c r="B1189" s="190" t="s">
        <v>1918</v>
      </c>
      <c r="C1189" s="190" t="s">
        <v>1918</v>
      </c>
      <c r="D1189" s="190" t="s">
        <v>1909</v>
      </c>
    </row>
    <row r="1190" spans="1:4">
      <c r="A1190" s="190">
        <v>6315</v>
      </c>
      <c r="B1190" s="190" t="s">
        <v>1919</v>
      </c>
      <c r="C1190" s="190" t="s">
        <v>1919</v>
      </c>
      <c r="D1190" s="190" t="s">
        <v>1909</v>
      </c>
    </row>
    <row r="1191" spans="1:4">
      <c r="A1191" s="190">
        <v>6315</v>
      </c>
      <c r="B1191" s="190" t="s">
        <v>1920</v>
      </c>
      <c r="C1191" s="190" t="s">
        <v>1919</v>
      </c>
      <c r="D1191" s="190" t="s">
        <v>1909</v>
      </c>
    </row>
    <row r="1192" spans="1:4">
      <c r="A1192" s="190">
        <v>6315</v>
      </c>
      <c r="B1192" s="190" t="s">
        <v>1921</v>
      </c>
      <c r="C1192" s="190" t="s">
        <v>1919</v>
      </c>
      <c r="D1192" s="190" t="s">
        <v>1909</v>
      </c>
    </row>
    <row r="1193" spans="1:4">
      <c r="A1193" s="190">
        <v>6343</v>
      </c>
      <c r="B1193" s="190" t="s">
        <v>1922</v>
      </c>
      <c r="C1193" s="190" t="s">
        <v>1923</v>
      </c>
      <c r="D1193" s="190" t="s">
        <v>1909</v>
      </c>
    </row>
    <row r="1194" spans="1:4">
      <c r="A1194" s="190">
        <v>6343</v>
      </c>
      <c r="B1194" s="190" t="s">
        <v>1924</v>
      </c>
      <c r="C1194" s="190" t="s">
        <v>1923</v>
      </c>
      <c r="D1194" s="190" t="s">
        <v>1909</v>
      </c>
    </row>
    <row r="1195" spans="1:4">
      <c r="A1195" s="190">
        <v>6343</v>
      </c>
      <c r="B1195" s="190" t="s">
        <v>1923</v>
      </c>
      <c r="C1195" s="190" t="s">
        <v>1923</v>
      </c>
      <c r="D1195" s="190" t="s">
        <v>1909</v>
      </c>
    </row>
    <row r="1196" spans="1:4">
      <c r="A1196" s="190">
        <v>6343</v>
      </c>
      <c r="B1196" s="190" t="s">
        <v>1925</v>
      </c>
      <c r="C1196" s="190" t="s">
        <v>1923</v>
      </c>
      <c r="D1196" s="190" t="s">
        <v>1909</v>
      </c>
    </row>
    <row r="1197" spans="1:4">
      <c r="A1197" s="190">
        <v>6312</v>
      </c>
      <c r="B1197" s="190" t="s">
        <v>1926</v>
      </c>
      <c r="C1197" s="190" t="s">
        <v>1926</v>
      </c>
      <c r="D1197" s="190" t="s">
        <v>1909</v>
      </c>
    </row>
    <row r="1198" spans="1:4">
      <c r="A1198" s="190">
        <v>6314</v>
      </c>
      <c r="B1198" s="190" t="s">
        <v>1927</v>
      </c>
      <c r="C1198" s="190" t="s">
        <v>1927</v>
      </c>
      <c r="D1198" s="190" t="s">
        <v>1909</v>
      </c>
    </row>
    <row r="1199" spans="1:4">
      <c r="A1199" s="190">
        <v>6314</v>
      </c>
      <c r="B1199" s="190" t="s">
        <v>1928</v>
      </c>
      <c r="C1199" s="190" t="s">
        <v>1927</v>
      </c>
      <c r="D1199" s="190" t="s">
        <v>1909</v>
      </c>
    </row>
    <row r="1200" spans="1:4">
      <c r="A1200" s="190">
        <v>6318</v>
      </c>
      <c r="B1200" s="190" t="s">
        <v>1929</v>
      </c>
      <c r="C1200" s="190" t="s">
        <v>1929</v>
      </c>
      <c r="D1200" s="190" t="s">
        <v>1909</v>
      </c>
    </row>
    <row r="1201" spans="1:4">
      <c r="A1201" s="190">
        <v>6300</v>
      </c>
      <c r="B1201" s="190" t="s">
        <v>1930</v>
      </c>
      <c r="C1201" s="190" t="s">
        <v>1930</v>
      </c>
      <c r="D1201" s="190" t="s">
        <v>1909</v>
      </c>
    </row>
    <row r="1202" spans="1:4">
      <c r="A1202" s="190">
        <v>6300</v>
      </c>
      <c r="B1202" s="190" t="s">
        <v>1931</v>
      </c>
      <c r="C1202" s="190" t="s">
        <v>1930</v>
      </c>
      <c r="D1202" s="190" t="s">
        <v>1909</v>
      </c>
    </row>
    <row r="1203" spans="1:4">
      <c r="A1203" s="190">
        <v>6317</v>
      </c>
      <c r="B1203" s="190" t="s">
        <v>1932</v>
      </c>
      <c r="C1203" s="190" t="s">
        <v>1930</v>
      </c>
      <c r="D1203" s="190" t="s">
        <v>1909</v>
      </c>
    </row>
    <row r="1204" spans="1:4">
      <c r="A1204" s="190">
        <v>1473</v>
      </c>
      <c r="B1204" s="190" t="s">
        <v>1933</v>
      </c>
      <c r="C1204" s="190" t="s">
        <v>1934</v>
      </c>
      <c r="D1204" s="190" t="s">
        <v>1935</v>
      </c>
    </row>
    <row r="1205" spans="1:4">
      <c r="A1205" s="190">
        <v>1482</v>
      </c>
      <c r="B1205" s="190" t="s">
        <v>1936</v>
      </c>
      <c r="C1205" s="190" t="s">
        <v>1937</v>
      </c>
      <c r="D1205" s="190" t="s">
        <v>1935</v>
      </c>
    </row>
    <row r="1206" spans="1:4">
      <c r="A1206" s="190">
        <v>1483</v>
      </c>
      <c r="B1206" s="190" t="s">
        <v>1938</v>
      </c>
      <c r="C1206" s="190" t="s">
        <v>1937</v>
      </c>
      <c r="D1206" s="190" t="s">
        <v>1935</v>
      </c>
    </row>
    <row r="1207" spans="1:4">
      <c r="A1207" s="190">
        <v>1532</v>
      </c>
      <c r="B1207" s="190" t="s">
        <v>1939</v>
      </c>
      <c r="C1207" s="190" t="s">
        <v>1939</v>
      </c>
      <c r="D1207" s="190" t="s">
        <v>1935</v>
      </c>
    </row>
    <row r="1208" spans="1:4">
      <c r="A1208" s="190">
        <v>1544</v>
      </c>
      <c r="B1208" s="190" t="s">
        <v>1940</v>
      </c>
      <c r="C1208" s="190" t="s">
        <v>1940</v>
      </c>
      <c r="D1208" s="190" t="s">
        <v>1935</v>
      </c>
    </row>
    <row r="1209" spans="1:4">
      <c r="A1209" s="190">
        <v>1470</v>
      </c>
      <c r="B1209" s="190" t="s">
        <v>1941</v>
      </c>
      <c r="C1209" s="190" t="s">
        <v>1942</v>
      </c>
      <c r="D1209" s="190" t="s">
        <v>1935</v>
      </c>
    </row>
    <row r="1210" spans="1:4">
      <c r="A1210" s="190">
        <v>1470</v>
      </c>
      <c r="B1210" s="190" t="s">
        <v>1943</v>
      </c>
      <c r="C1210" s="190" t="s">
        <v>1942</v>
      </c>
      <c r="D1210" s="190" t="s">
        <v>1935</v>
      </c>
    </row>
    <row r="1211" spans="1:4">
      <c r="A1211" s="190">
        <v>1470</v>
      </c>
      <c r="B1211" s="190" t="s">
        <v>1944</v>
      </c>
      <c r="C1211" s="190" t="s">
        <v>1942</v>
      </c>
      <c r="D1211" s="190" t="s">
        <v>1935</v>
      </c>
    </row>
    <row r="1212" spans="1:4">
      <c r="A1212" s="190">
        <v>1533</v>
      </c>
      <c r="B1212" s="190" t="s">
        <v>1945</v>
      </c>
      <c r="C1212" s="190" t="s">
        <v>1945</v>
      </c>
      <c r="D1212" s="190" t="s">
        <v>1935</v>
      </c>
    </row>
    <row r="1213" spans="1:4">
      <c r="A1213" s="190">
        <v>1774</v>
      </c>
      <c r="B1213" s="190" t="s">
        <v>1946</v>
      </c>
      <c r="C1213" s="190" t="s">
        <v>1947</v>
      </c>
      <c r="D1213" s="190" t="s">
        <v>1935</v>
      </c>
    </row>
    <row r="1214" spans="1:4">
      <c r="A1214" s="190">
        <v>1774</v>
      </c>
      <c r="B1214" s="190" t="s">
        <v>1946</v>
      </c>
      <c r="C1214" s="190" t="s">
        <v>1947</v>
      </c>
      <c r="D1214" s="190" t="s">
        <v>1935</v>
      </c>
    </row>
    <row r="1215" spans="1:4">
      <c r="A1215" s="190">
        <v>1774</v>
      </c>
      <c r="B1215" s="190" t="s">
        <v>1948</v>
      </c>
      <c r="C1215" s="190" t="s">
        <v>1947</v>
      </c>
      <c r="D1215" s="190" t="s">
        <v>1935</v>
      </c>
    </row>
    <row r="1216" spans="1:4">
      <c r="A1216" s="190">
        <v>1775</v>
      </c>
      <c r="B1216" s="190" t="s">
        <v>1949</v>
      </c>
      <c r="C1216" s="190" t="s">
        <v>1947</v>
      </c>
      <c r="D1216" s="190" t="s">
        <v>1935</v>
      </c>
    </row>
    <row r="1217" spans="1:4">
      <c r="A1217" s="190">
        <v>1775</v>
      </c>
      <c r="B1217" s="190" t="s">
        <v>1950</v>
      </c>
      <c r="C1217" s="190" t="s">
        <v>1947</v>
      </c>
      <c r="D1217" s="190" t="s">
        <v>1935</v>
      </c>
    </row>
    <row r="1218" spans="1:4">
      <c r="A1218" s="190">
        <v>1776</v>
      </c>
      <c r="B1218" s="190" t="s">
        <v>1951</v>
      </c>
      <c r="C1218" s="190" t="s">
        <v>1947</v>
      </c>
      <c r="D1218" s="190" t="s">
        <v>1935</v>
      </c>
    </row>
    <row r="1219" spans="1:4">
      <c r="A1219" s="190">
        <v>1485</v>
      </c>
      <c r="B1219" s="190" t="s">
        <v>1952</v>
      </c>
      <c r="C1219" s="190" t="s">
        <v>1952</v>
      </c>
      <c r="D1219" s="190" t="s">
        <v>1935</v>
      </c>
    </row>
    <row r="1220" spans="1:4">
      <c r="A1220" s="190">
        <v>1410</v>
      </c>
      <c r="B1220" s="190" t="s">
        <v>1953</v>
      </c>
      <c r="C1220" s="190" t="s">
        <v>1953</v>
      </c>
      <c r="D1220" s="190" t="s">
        <v>1935</v>
      </c>
    </row>
    <row r="1221" spans="1:4">
      <c r="A1221" s="190">
        <v>1566</v>
      </c>
      <c r="B1221" s="190" t="s">
        <v>1954</v>
      </c>
      <c r="C1221" s="190" t="s">
        <v>1955</v>
      </c>
      <c r="D1221" s="190" t="s">
        <v>1935</v>
      </c>
    </row>
    <row r="1222" spans="1:4">
      <c r="A1222" s="190">
        <v>1566</v>
      </c>
      <c r="B1222" s="190" t="s">
        <v>1956</v>
      </c>
      <c r="C1222" s="190" t="s">
        <v>1955</v>
      </c>
      <c r="D1222" s="190" t="s">
        <v>1935</v>
      </c>
    </row>
    <row r="1223" spans="1:4">
      <c r="A1223" s="190">
        <v>1541</v>
      </c>
      <c r="B1223" s="190" t="s">
        <v>1957</v>
      </c>
      <c r="C1223" s="190" t="s">
        <v>1957</v>
      </c>
      <c r="D1223" s="190" t="s">
        <v>1935</v>
      </c>
    </row>
    <row r="1224" spans="1:4">
      <c r="A1224" s="190">
        <v>1527</v>
      </c>
      <c r="B1224" s="190" t="s">
        <v>1958</v>
      </c>
      <c r="C1224" s="190" t="s">
        <v>1959</v>
      </c>
      <c r="D1224" s="190" t="s">
        <v>1935</v>
      </c>
    </row>
    <row r="1225" spans="1:4">
      <c r="A1225" s="190">
        <v>1528</v>
      </c>
      <c r="B1225" s="190" t="s">
        <v>1959</v>
      </c>
      <c r="C1225" s="190" t="s">
        <v>1959</v>
      </c>
      <c r="D1225" s="190" t="s">
        <v>1935</v>
      </c>
    </row>
    <row r="1226" spans="1:4">
      <c r="A1226" s="190">
        <v>1528</v>
      </c>
      <c r="B1226" s="190" t="s">
        <v>1960</v>
      </c>
      <c r="C1226" s="190" t="s">
        <v>1959</v>
      </c>
      <c r="D1226" s="190" t="s">
        <v>1935</v>
      </c>
    </row>
    <row r="1227" spans="1:4">
      <c r="A1227" s="190">
        <v>1529</v>
      </c>
      <c r="B1227" s="190" t="s">
        <v>1961</v>
      </c>
      <c r="C1227" s="190" t="s">
        <v>1959</v>
      </c>
      <c r="D1227" s="190" t="s">
        <v>1935</v>
      </c>
    </row>
    <row r="1228" spans="1:4">
      <c r="A1228" s="190">
        <v>1534</v>
      </c>
      <c r="B1228" s="190" t="s">
        <v>1962</v>
      </c>
      <c r="C1228" s="190" t="s">
        <v>1959</v>
      </c>
      <c r="D1228" s="190" t="s">
        <v>1935</v>
      </c>
    </row>
    <row r="1229" spans="1:4">
      <c r="A1229" s="190">
        <v>1565</v>
      </c>
      <c r="B1229" s="190" t="s">
        <v>1963</v>
      </c>
      <c r="C1229" s="190" t="s">
        <v>1963</v>
      </c>
      <c r="D1229" s="190" t="s">
        <v>1935</v>
      </c>
    </row>
    <row r="1230" spans="1:4">
      <c r="A1230" s="190">
        <v>1483</v>
      </c>
      <c r="B1230" s="190" t="s">
        <v>1964</v>
      </c>
      <c r="C1230" s="190" t="s">
        <v>1965</v>
      </c>
      <c r="D1230" s="190" t="s">
        <v>1935</v>
      </c>
    </row>
    <row r="1231" spans="1:4">
      <c r="A1231" s="190">
        <v>1483</v>
      </c>
      <c r="B1231" s="190" t="s">
        <v>1966</v>
      </c>
      <c r="C1231" s="190" t="s">
        <v>1965</v>
      </c>
      <c r="D1231" s="190" t="s">
        <v>1935</v>
      </c>
    </row>
    <row r="1232" spans="1:4">
      <c r="A1232" s="190">
        <v>1484</v>
      </c>
      <c r="B1232" s="190" t="s">
        <v>1967</v>
      </c>
      <c r="C1232" s="190" t="s">
        <v>1965</v>
      </c>
      <c r="D1232" s="190" t="s">
        <v>1935</v>
      </c>
    </row>
    <row r="1233" spans="1:4">
      <c r="A1233" s="190">
        <v>1484</v>
      </c>
      <c r="B1233" s="190" t="s">
        <v>1968</v>
      </c>
      <c r="C1233" s="190" t="s">
        <v>1965</v>
      </c>
      <c r="D1233" s="190" t="s">
        <v>1935</v>
      </c>
    </row>
    <row r="1234" spans="1:4">
      <c r="A1234" s="190">
        <v>1567</v>
      </c>
      <c r="B1234" s="190" t="s">
        <v>1969</v>
      </c>
      <c r="C1234" s="190" t="s">
        <v>1970</v>
      </c>
      <c r="D1234" s="190" t="s">
        <v>1935</v>
      </c>
    </row>
    <row r="1235" spans="1:4">
      <c r="A1235" s="190">
        <v>1568</v>
      </c>
      <c r="B1235" s="190" t="s">
        <v>1971</v>
      </c>
      <c r="C1235" s="190" t="s">
        <v>1970</v>
      </c>
      <c r="D1235" s="190" t="s">
        <v>1935</v>
      </c>
    </row>
    <row r="1236" spans="1:4">
      <c r="A1236" s="190">
        <v>1563</v>
      </c>
      <c r="B1236" s="190" t="s">
        <v>1972</v>
      </c>
      <c r="C1236" s="190" t="s">
        <v>1973</v>
      </c>
      <c r="D1236" s="190" t="s">
        <v>1935</v>
      </c>
    </row>
    <row r="1237" spans="1:4">
      <c r="A1237" s="190">
        <v>1564</v>
      </c>
      <c r="B1237" s="190" t="s">
        <v>1974</v>
      </c>
      <c r="C1237" s="190" t="s">
        <v>1973</v>
      </c>
      <c r="D1237" s="190" t="s">
        <v>1935</v>
      </c>
    </row>
    <row r="1238" spans="1:4">
      <c r="A1238" s="190">
        <v>1773</v>
      </c>
      <c r="B1238" s="190" t="s">
        <v>1975</v>
      </c>
      <c r="C1238" s="190" t="s">
        <v>1973</v>
      </c>
      <c r="D1238" s="190" t="s">
        <v>1935</v>
      </c>
    </row>
    <row r="1239" spans="1:4">
      <c r="A1239" s="190">
        <v>1773</v>
      </c>
      <c r="B1239" s="190" t="s">
        <v>1976</v>
      </c>
      <c r="C1239" s="190" t="s">
        <v>1973</v>
      </c>
      <c r="D1239" s="190" t="s">
        <v>1935</v>
      </c>
    </row>
    <row r="1240" spans="1:4">
      <c r="A1240" s="190">
        <v>1773</v>
      </c>
      <c r="B1240" s="190" t="s">
        <v>1977</v>
      </c>
      <c r="C1240" s="190" t="s">
        <v>1973</v>
      </c>
      <c r="D1240" s="190" t="s">
        <v>1935</v>
      </c>
    </row>
    <row r="1241" spans="1:4">
      <c r="A1241" s="190">
        <v>1470</v>
      </c>
      <c r="B1241" s="190" t="s">
        <v>1978</v>
      </c>
      <c r="C1241" s="190" t="s">
        <v>1979</v>
      </c>
      <c r="D1241" s="190" t="s">
        <v>1935</v>
      </c>
    </row>
    <row r="1242" spans="1:4">
      <c r="A1242" s="190">
        <v>1473</v>
      </c>
      <c r="B1242" s="190" t="s">
        <v>1980</v>
      </c>
      <c r="C1242" s="190" t="s">
        <v>1979</v>
      </c>
      <c r="D1242" s="190" t="s">
        <v>1935</v>
      </c>
    </row>
    <row r="1243" spans="1:4">
      <c r="A1243" s="190">
        <v>1473</v>
      </c>
      <c r="B1243" s="190" t="s">
        <v>1980</v>
      </c>
      <c r="C1243" s="190" t="s">
        <v>1979</v>
      </c>
      <c r="D1243" s="190" t="s">
        <v>1935</v>
      </c>
    </row>
    <row r="1244" spans="1:4">
      <c r="A1244" s="190">
        <v>1475</v>
      </c>
      <c r="B1244" s="190" t="s">
        <v>1981</v>
      </c>
      <c r="C1244" s="190" t="s">
        <v>1979</v>
      </c>
      <c r="D1244" s="190" t="s">
        <v>1935</v>
      </c>
    </row>
    <row r="1245" spans="1:4">
      <c r="A1245" s="190">
        <v>1475</v>
      </c>
      <c r="B1245" s="190" t="s">
        <v>1982</v>
      </c>
      <c r="C1245" s="190" t="s">
        <v>1979</v>
      </c>
      <c r="D1245" s="190" t="s">
        <v>1935</v>
      </c>
    </row>
    <row r="1246" spans="1:4">
      <c r="A1246" s="190">
        <v>1475</v>
      </c>
      <c r="B1246" s="190" t="s">
        <v>1983</v>
      </c>
      <c r="C1246" s="190" t="s">
        <v>1979</v>
      </c>
      <c r="D1246" s="190" t="s">
        <v>1935</v>
      </c>
    </row>
    <row r="1247" spans="1:4">
      <c r="A1247" s="190">
        <v>1486</v>
      </c>
      <c r="B1247" s="190" t="s">
        <v>1984</v>
      </c>
      <c r="C1247" s="190" t="s">
        <v>1979</v>
      </c>
      <c r="D1247" s="190" t="s">
        <v>1935</v>
      </c>
    </row>
    <row r="1248" spans="1:4">
      <c r="A1248" s="190">
        <v>1489</v>
      </c>
      <c r="B1248" s="190" t="s">
        <v>1985</v>
      </c>
      <c r="C1248" s="190" t="s">
        <v>1979</v>
      </c>
      <c r="D1248" s="190" t="s">
        <v>1935</v>
      </c>
    </row>
    <row r="1249" spans="1:4">
      <c r="A1249" s="190">
        <v>1541</v>
      </c>
      <c r="B1249" s="190" t="s">
        <v>1986</v>
      </c>
      <c r="C1249" s="190" t="s">
        <v>1979</v>
      </c>
      <c r="D1249" s="190" t="s">
        <v>1935</v>
      </c>
    </row>
    <row r="1250" spans="1:4">
      <c r="A1250" s="190">
        <v>1541</v>
      </c>
      <c r="B1250" s="190" t="s">
        <v>1987</v>
      </c>
      <c r="C1250" s="190" t="s">
        <v>1979</v>
      </c>
      <c r="D1250" s="190" t="s">
        <v>1935</v>
      </c>
    </row>
    <row r="1251" spans="1:4">
      <c r="A1251" s="190">
        <v>1542</v>
      </c>
      <c r="B1251" s="190" t="s">
        <v>1988</v>
      </c>
      <c r="C1251" s="190" t="s">
        <v>1979</v>
      </c>
      <c r="D1251" s="190" t="s">
        <v>1935</v>
      </c>
    </row>
    <row r="1252" spans="1:4">
      <c r="A1252" s="190">
        <v>1468</v>
      </c>
      <c r="B1252" s="190" t="s">
        <v>1989</v>
      </c>
      <c r="C1252" s="190" t="s">
        <v>1990</v>
      </c>
      <c r="D1252" s="190" t="s">
        <v>1935</v>
      </c>
    </row>
    <row r="1253" spans="1:4">
      <c r="A1253" s="190">
        <v>1474</v>
      </c>
      <c r="B1253" s="190" t="s">
        <v>1991</v>
      </c>
      <c r="C1253" s="190" t="s">
        <v>1990</v>
      </c>
      <c r="D1253" s="190" t="s">
        <v>1935</v>
      </c>
    </row>
    <row r="1254" spans="1:4">
      <c r="A1254" s="190">
        <v>1673</v>
      </c>
      <c r="B1254" s="190" t="s">
        <v>1992</v>
      </c>
      <c r="C1254" s="190" t="s">
        <v>1992</v>
      </c>
      <c r="D1254" s="190" t="s">
        <v>1935</v>
      </c>
    </row>
    <row r="1255" spans="1:4">
      <c r="A1255" s="190">
        <v>1681</v>
      </c>
      <c r="B1255" s="190" t="s">
        <v>1993</v>
      </c>
      <c r="C1255" s="190" t="s">
        <v>1994</v>
      </c>
      <c r="D1255" s="190" t="s">
        <v>1935</v>
      </c>
    </row>
    <row r="1256" spans="1:4">
      <c r="A1256" s="190">
        <v>1681</v>
      </c>
      <c r="B1256" s="190" t="s">
        <v>1995</v>
      </c>
      <c r="C1256" s="190" t="s">
        <v>1994</v>
      </c>
      <c r="D1256" s="190" t="s">
        <v>1935</v>
      </c>
    </row>
    <row r="1257" spans="1:4">
      <c r="A1257" s="190">
        <v>1608</v>
      </c>
      <c r="B1257" s="190" t="s">
        <v>1996</v>
      </c>
      <c r="C1257" s="190" t="s">
        <v>1996</v>
      </c>
      <c r="D1257" s="190" t="s">
        <v>1935</v>
      </c>
    </row>
    <row r="1258" spans="1:4">
      <c r="A1258" s="190">
        <v>1689</v>
      </c>
      <c r="B1258" s="190" t="s">
        <v>1997</v>
      </c>
      <c r="C1258" s="190" t="s">
        <v>1998</v>
      </c>
      <c r="D1258" s="190" t="s">
        <v>1935</v>
      </c>
    </row>
    <row r="1259" spans="1:4">
      <c r="A1259" s="190">
        <v>1553</v>
      </c>
      <c r="B1259" s="190" t="s">
        <v>1999</v>
      </c>
      <c r="C1259" s="190" t="s">
        <v>1999</v>
      </c>
      <c r="D1259" s="190" t="s">
        <v>1935</v>
      </c>
    </row>
    <row r="1260" spans="1:4">
      <c r="A1260" s="190">
        <v>1673</v>
      </c>
      <c r="B1260" s="190" t="s">
        <v>2000</v>
      </c>
      <c r="C1260" s="190" t="s">
        <v>2001</v>
      </c>
      <c r="D1260" s="190" t="s">
        <v>1935</v>
      </c>
    </row>
    <row r="1261" spans="1:4">
      <c r="A1261" s="190">
        <v>1686</v>
      </c>
      <c r="B1261" s="190" t="s">
        <v>2002</v>
      </c>
      <c r="C1261" s="190" t="s">
        <v>2003</v>
      </c>
      <c r="D1261" s="190" t="s">
        <v>1935</v>
      </c>
    </row>
    <row r="1262" spans="1:4">
      <c r="A1262" s="190">
        <v>1692</v>
      </c>
      <c r="B1262" s="190" t="s">
        <v>2004</v>
      </c>
      <c r="C1262" s="190" t="s">
        <v>2004</v>
      </c>
      <c r="D1262" s="190" t="s">
        <v>1935</v>
      </c>
    </row>
    <row r="1263" spans="1:4">
      <c r="A1263" s="190">
        <v>1680</v>
      </c>
      <c r="B1263" s="190" t="s">
        <v>2005</v>
      </c>
      <c r="C1263" s="190" t="s">
        <v>2006</v>
      </c>
      <c r="D1263" s="190" t="s">
        <v>1935</v>
      </c>
    </row>
    <row r="1264" spans="1:4">
      <c r="A1264" s="190">
        <v>1684</v>
      </c>
      <c r="B1264" s="190" t="s">
        <v>2007</v>
      </c>
      <c r="C1264" s="190" t="s">
        <v>2006</v>
      </c>
      <c r="D1264" s="190" t="s">
        <v>1935</v>
      </c>
    </row>
    <row r="1265" spans="1:4">
      <c r="A1265" s="190">
        <v>1674</v>
      </c>
      <c r="B1265" s="190" t="s">
        <v>2008</v>
      </c>
      <c r="C1265" s="190" t="s">
        <v>2008</v>
      </c>
      <c r="D1265" s="190" t="s">
        <v>1935</v>
      </c>
    </row>
    <row r="1266" spans="1:4">
      <c r="A1266" s="190">
        <v>1680</v>
      </c>
      <c r="B1266" s="190" t="s">
        <v>2009</v>
      </c>
      <c r="C1266" s="190" t="s">
        <v>2010</v>
      </c>
      <c r="D1266" s="190" t="s">
        <v>1935</v>
      </c>
    </row>
    <row r="1267" spans="1:4">
      <c r="A1267" s="190">
        <v>1673</v>
      </c>
      <c r="B1267" s="190" t="s">
        <v>2011</v>
      </c>
      <c r="C1267" s="190" t="s">
        <v>2012</v>
      </c>
      <c r="D1267" s="190" t="s">
        <v>1935</v>
      </c>
    </row>
    <row r="1268" spans="1:4">
      <c r="A1268" s="190">
        <v>1673</v>
      </c>
      <c r="B1268" s="190" t="s">
        <v>2013</v>
      </c>
      <c r="C1268" s="190" t="s">
        <v>2012</v>
      </c>
      <c r="D1268" s="190" t="s">
        <v>1935</v>
      </c>
    </row>
    <row r="1269" spans="1:4">
      <c r="A1269" s="190">
        <v>1673</v>
      </c>
      <c r="B1269" s="190" t="s">
        <v>2012</v>
      </c>
      <c r="C1269" s="190" t="s">
        <v>2012</v>
      </c>
      <c r="D1269" s="190" t="s">
        <v>1935</v>
      </c>
    </row>
    <row r="1270" spans="1:4">
      <c r="A1270" s="190">
        <v>1675</v>
      </c>
      <c r="B1270" s="190" t="s">
        <v>2014</v>
      </c>
      <c r="C1270" s="190" t="s">
        <v>2012</v>
      </c>
      <c r="D1270" s="190" t="s">
        <v>1935</v>
      </c>
    </row>
    <row r="1271" spans="1:4">
      <c r="A1271" s="190">
        <v>1676</v>
      </c>
      <c r="B1271" s="190" t="s">
        <v>2015</v>
      </c>
      <c r="C1271" s="190" t="s">
        <v>2016</v>
      </c>
      <c r="D1271" s="190" t="s">
        <v>1935</v>
      </c>
    </row>
    <row r="1272" spans="1:4">
      <c r="A1272" s="190">
        <v>1677</v>
      </c>
      <c r="B1272" s="190" t="s">
        <v>2017</v>
      </c>
      <c r="C1272" s="190" t="s">
        <v>2016</v>
      </c>
      <c r="D1272" s="190" t="s">
        <v>1935</v>
      </c>
    </row>
    <row r="1273" spans="1:4">
      <c r="A1273" s="190">
        <v>1678</v>
      </c>
      <c r="B1273" s="190" t="s">
        <v>2016</v>
      </c>
      <c r="C1273" s="190" t="s">
        <v>2016</v>
      </c>
      <c r="D1273" s="190" t="s">
        <v>1935</v>
      </c>
    </row>
    <row r="1274" spans="1:4">
      <c r="A1274" s="190">
        <v>1679</v>
      </c>
      <c r="B1274" s="190" t="s">
        <v>2018</v>
      </c>
      <c r="C1274" s="190" t="s">
        <v>2016</v>
      </c>
      <c r="D1274" s="190" t="s">
        <v>1935</v>
      </c>
    </row>
    <row r="1275" spans="1:4">
      <c r="A1275" s="190">
        <v>1670</v>
      </c>
      <c r="B1275" s="190" t="s">
        <v>2019</v>
      </c>
      <c r="C1275" s="190" t="s">
        <v>2019</v>
      </c>
      <c r="D1275" s="190" t="s">
        <v>1935</v>
      </c>
    </row>
    <row r="1276" spans="1:4">
      <c r="A1276" s="190">
        <v>1670</v>
      </c>
      <c r="B1276" s="190" t="s">
        <v>2020</v>
      </c>
      <c r="C1276" s="190" t="s">
        <v>2019</v>
      </c>
      <c r="D1276" s="190" t="s">
        <v>1935</v>
      </c>
    </row>
    <row r="1277" spans="1:4">
      <c r="A1277" s="190">
        <v>1670</v>
      </c>
      <c r="B1277" s="190" t="s">
        <v>2021</v>
      </c>
      <c r="C1277" s="190" t="s">
        <v>2019</v>
      </c>
      <c r="D1277" s="190" t="s">
        <v>1935</v>
      </c>
    </row>
    <row r="1278" spans="1:4">
      <c r="A1278" s="190">
        <v>1674</v>
      </c>
      <c r="B1278" s="190" t="s">
        <v>2022</v>
      </c>
      <c r="C1278" s="190" t="s">
        <v>2019</v>
      </c>
      <c r="D1278" s="190" t="s">
        <v>1935</v>
      </c>
    </row>
    <row r="1279" spans="1:4">
      <c r="A1279" s="190">
        <v>1674</v>
      </c>
      <c r="B1279" s="190" t="s">
        <v>2023</v>
      </c>
      <c r="C1279" s="190" t="s">
        <v>2019</v>
      </c>
      <c r="D1279" s="190" t="s">
        <v>1935</v>
      </c>
    </row>
    <row r="1280" spans="1:4">
      <c r="A1280" s="190">
        <v>1675</v>
      </c>
      <c r="B1280" s="190" t="s">
        <v>2024</v>
      </c>
      <c r="C1280" s="190" t="s">
        <v>2019</v>
      </c>
      <c r="D1280" s="190" t="s">
        <v>1935</v>
      </c>
    </row>
    <row r="1281" spans="1:4">
      <c r="A1281" s="190">
        <v>1675</v>
      </c>
      <c r="B1281" s="190" t="s">
        <v>2025</v>
      </c>
      <c r="C1281" s="190" t="s">
        <v>2019</v>
      </c>
      <c r="D1281" s="190" t="s">
        <v>1935</v>
      </c>
    </row>
    <row r="1282" spans="1:4">
      <c r="A1282" s="190">
        <v>1685</v>
      </c>
      <c r="B1282" s="190" t="s">
        <v>2026</v>
      </c>
      <c r="C1282" s="190" t="s">
        <v>2027</v>
      </c>
      <c r="D1282" s="190" t="s">
        <v>1935</v>
      </c>
    </row>
    <row r="1283" spans="1:4">
      <c r="A1283" s="190">
        <v>1686</v>
      </c>
      <c r="B1283" s="190" t="s">
        <v>2028</v>
      </c>
      <c r="C1283" s="190" t="s">
        <v>2027</v>
      </c>
      <c r="D1283" s="190" t="s">
        <v>1935</v>
      </c>
    </row>
    <row r="1284" spans="1:4">
      <c r="A1284" s="190">
        <v>1687</v>
      </c>
      <c r="B1284" s="190" t="s">
        <v>2027</v>
      </c>
      <c r="C1284" s="190" t="s">
        <v>2027</v>
      </c>
      <c r="D1284" s="190" t="s">
        <v>1935</v>
      </c>
    </row>
    <row r="1285" spans="1:4">
      <c r="A1285" s="190">
        <v>1687</v>
      </c>
      <c r="B1285" s="190" t="s">
        <v>2029</v>
      </c>
      <c r="C1285" s="190" t="s">
        <v>2027</v>
      </c>
      <c r="D1285" s="190" t="s">
        <v>1935</v>
      </c>
    </row>
    <row r="1286" spans="1:4">
      <c r="A1286" s="190">
        <v>1687</v>
      </c>
      <c r="B1286" s="190" t="s">
        <v>2030</v>
      </c>
      <c r="C1286" s="190" t="s">
        <v>2027</v>
      </c>
      <c r="D1286" s="190" t="s">
        <v>1935</v>
      </c>
    </row>
    <row r="1287" spans="1:4">
      <c r="A1287" s="190">
        <v>1688</v>
      </c>
      <c r="B1287" s="190" t="s">
        <v>2031</v>
      </c>
      <c r="C1287" s="190" t="s">
        <v>2027</v>
      </c>
      <c r="D1287" s="190" t="s">
        <v>1935</v>
      </c>
    </row>
    <row r="1288" spans="1:4">
      <c r="A1288" s="190">
        <v>1688</v>
      </c>
      <c r="B1288" s="190" t="s">
        <v>2032</v>
      </c>
      <c r="C1288" s="190" t="s">
        <v>2027</v>
      </c>
      <c r="D1288" s="190" t="s">
        <v>1935</v>
      </c>
    </row>
    <row r="1289" spans="1:4">
      <c r="A1289" s="190">
        <v>1697</v>
      </c>
      <c r="B1289" s="190" t="s">
        <v>2033</v>
      </c>
      <c r="C1289" s="190" t="s">
        <v>2027</v>
      </c>
      <c r="D1289" s="190" t="s">
        <v>1935</v>
      </c>
    </row>
    <row r="1290" spans="1:4">
      <c r="A1290" s="190">
        <v>1697</v>
      </c>
      <c r="B1290" s="190" t="s">
        <v>2034</v>
      </c>
      <c r="C1290" s="190" t="s">
        <v>2027</v>
      </c>
      <c r="D1290" s="190" t="s">
        <v>1935</v>
      </c>
    </row>
    <row r="1291" spans="1:4">
      <c r="A1291" s="190">
        <v>1694</v>
      </c>
      <c r="B1291" s="190" t="s">
        <v>2035</v>
      </c>
      <c r="C1291" s="190" t="s">
        <v>2036</v>
      </c>
      <c r="D1291" s="190" t="s">
        <v>1935</v>
      </c>
    </row>
    <row r="1292" spans="1:4">
      <c r="A1292" s="190">
        <v>1694</v>
      </c>
      <c r="B1292" s="190" t="s">
        <v>2037</v>
      </c>
      <c r="C1292" s="190" t="s">
        <v>2036</v>
      </c>
      <c r="D1292" s="190" t="s">
        <v>1935</v>
      </c>
    </row>
    <row r="1293" spans="1:4">
      <c r="A1293" s="190">
        <v>1694</v>
      </c>
      <c r="B1293" s="190" t="s">
        <v>2038</v>
      </c>
      <c r="C1293" s="190" t="s">
        <v>2036</v>
      </c>
      <c r="D1293" s="190" t="s">
        <v>1935</v>
      </c>
    </row>
    <row r="1294" spans="1:4">
      <c r="A1294" s="190">
        <v>1694</v>
      </c>
      <c r="B1294" s="190" t="s">
        <v>2039</v>
      </c>
      <c r="C1294" s="190" t="s">
        <v>2036</v>
      </c>
      <c r="D1294" s="190" t="s">
        <v>1935</v>
      </c>
    </row>
    <row r="1295" spans="1:4">
      <c r="A1295" s="190">
        <v>1748</v>
      </c>
      <c r="B1295" s="190" t="s">
        <v>2040</v>
      </c>
      <c r="C1295" s="190" t="s">
        <v>2041</v>
      </c>
      <c r="D1295" s="190" t="s">
        <v>1935</v>
      </c>
    </row>
    <row r="1296" spans="1:4">
      <c r="A1296" s="190">
        <v>1749</v>
      </c>
      <c r="B1296" s="190" t="s">
        <v>2042</v>
      </c>
      <c r="C1296" s="190" t="s">
        <v>2041</v>
      </c>
      <c r="D1296" s="190" t="s">
        <v>1935</v>
      </c>
    </row>
    <row r="1297" spans="1:4">
      <c r="A1297" s="190">
        <v>1690</v>
      </c>
      <c r="B1297" s="190" t="s">
        <v>2043</v>
      </c>
      <c r="C1297" s="190" t="s">
        <v>2044</v>
      </c>
      <c r="D1297" s="190" t="s">
        <v>1935</v>
      </c>
    </row>
    <row r="1298" spans="1:4">
      <c r="A1298" s="190">
        <v>1690</v>
      </c>
      <c r="B1298" s="190" t="s">
        <v>2045</v>
      </c>
      <c r="C1298" s="190" t="s">
        <v>2044</v>
      </c>
      <c r="D1298" s="190" t="s">
        <v>1935</v>
      </c>
    </row>
    <row r="1299" spans="1:4">
      <c r="A1299" s="190">
        <v>1691</v>
      </c>
      <c r="B1299" s="190" t="s">
        <v>2046</v>
      </c>
      <c r="C1299" s="190" t="s">
        <v>2044</v>
      </c>
      <c r="D1299" s="190" t="s">
        <v>1935</v>
      </c>
    </row>
    <row r="1300" spans="1:4">
      <c r="A1300" s="190">
        <v>1669</v>
      </c>
      <c r="B1300" s="190" t="s">
        <v>2047</v>
      </c>
      <c r="C1300" s="190" t="s">
        <v>2048</v>
      </c>
      <c r="D1300" s="190" t="s">
        <v>1935</v>
      </c>
    </row>
    <row r="1301" spans="1:4">
      <c r="A1301" s="190">
        <v>1669</v>
      </c>
      <c r="B1301" s="190" t="s">
        <v>2049</v>
      </c>
      <c r="C1301" s="190" t="s">
        <v>2048</v>
      </c>
      <c r="D1301" s="190" t="s">
        <v>1935</v>
      </c>
    </row>
    <row r="1302" spans="1:4">
      <c r="A1302" s="190">
        <v>1669</v>
      </c>
      <c r="B1302" s="190" t="s">
        <v>2050</v>
      </c>
      <c r="C1302" s="190" t="s">
        <v>2048</v>
      </c>
      <c r="D1302" s="190" t="s">
        <v>1935</v>
      </c>
    </row>
    <row r="1303" spans="1:4">
      <c r="A1303" s="190">
        <v>1669</v>
      </c>
      <c r="B1303" s="190" t="s">
        <v>2051</v>
      </c>
      <c r="C1303" s="190" t="s">
        <v>2048</v>
      </c>
      <c r="D1303" s="190" t="s">
        <v>1935</v>
      </c>
    </row>
    <row r="1304" spans="1:4">
      <c r="A1304" s="190">
        <v>1669</v>
      </c>
      <c r="B1304" s="190" t="s">
        <v>2052</v>
      </c>
      <c r="C1304" s="190" t="s">
        <v>2048</v>
      </c>
      <c r="D1304" s="190" t="s">
        <v>1935</v>
      </c>
    </row>
    <row r="1305" spans="1:4">
      <c r="A1305" s="190">
        <v>1643</v>
      </c>
      <c r="B1305" s="190" t="s">
        <v>2053</v>
      </c>
      <c r="C1305" s="190" t="s">
        <v>2054</v>
      </c>
      <c r="D1305" s="190" t="s">
        <v>1935</v>
      </c>
    </row>
    <row r="1306" spans="1:4">
      <c r="A1306" s="190">
        <v>1644</v>
      </c>
      <c r="B1306" s="190" t="s">
        <v>2055</v>
      </c>
      <c r="C1306" s="190" t="s">
        <v>2054</v>
      </c>
      <c r="D1306" s="190" t="s">
        <v>1935</v>
      </c>
    </row>
    <row r="1307" spans="1:4">
      <c r="A1307" s="190">
        <v>1645</v>
      </c>
      <c r="B1307" s="190" t="s">
        <v>2056</v>
      </c>
      <c r="C1307" s="190" t="s">
        <v>2054</v>
      </c>
      <c r="D1307" s="190" t="s">
        <v>1935</v>
      </c>
    </row>
    <row r="1308" spans="1:4">
      <c r="A1308" s="190">
        <v>1652</v>
      </c>
      <c r="B1308" s="190" t="s">
        <v>2057</v>
      </c>
      <c r="C1308" s="190" t="s">
        <v>2057</v>
      </c>
      <c r="D1308" s="190" t="s">
        <v>1935</v>
      </c>
    </row>
    <row r="1309" spans="1:4">
      <c r="A1309" s="190">
        <v>1652</v>
      </c>
      <c r="B1309" s="190" t="s">
        <v>2058</v>
      </c>
      <c r="C1309" s="190" t="s">
        <v>2057</v>
      </c>
      <c r="D1309" s="190" t="s">
        <v>1935</v>
      </c>
    </row>
    <row r="1310" spans="1:4">
      <c r="A1310" s="190">
        <v>1636</v>
      </c>
      <c r="B1310" s="190" t="s">
        <v>2059</v>
      </c>
      <c r="C1310" s="190" t="s">
        <v>2059</v>
      </c>
      <c r="D1310" s="190" t="s">
        <v>1935</v>
      </c>
    </row>
    <row r="1311" spans="1:4">
      <c r="A1311" s="190">
        <v>1630</v>
      </c>
      <c r="B1311" s="190" t="s">
        <v>2060</v>
      </c>
      <c r="C1311" s="190" t="s">
        <v>2060</v>
      </c>
      <c r="D1311" s="190" t="s">
        <v>1935</v>
      </c>
    </row>
    <row r="1312" spans="1:4">
      <c r="A1312" s="190">
        <v>1635</v>
      </c>
      <c r="B1312" s="190" t="s">
        <v>2061</v>
      </c>
      <c r="C1312" s="190" t="s">
        <v>2060</v>
      </c>
      <c r="D1312" s="190" t="s">
        <v>1935</v>
      </c>
    </row>
    <row r="1313" spans="1:4">
      <c r="A1313" s="190">
        <v>1653</v>
      </c>
      <c r="B1313" s="190" t="s">
        <v>2062</v>
      </c>
      <c r="C1313" s="190" t="s">
        <v>2062</v>
      </c>
      <c r="D1313" s="190" t="s">
        <v>1935</v>
      </c>
    </row>
    <row r="1314" spans="1:4">
      <c r="A1314" s="190">
        <v>1647</v>
      </c>
      <c r="B1314" s="190" t="s">
        <v>2063</v>
      </c>
      <c r="C1314" s="190" t="s">
        <v>2063</v>
      </c>
      <c r="D1314" s="190" t="s">
        <v>1935</v>
      </c>
    </row>
    <row r="1315" spans="1:4">
      <c r="A1315" s="190">
        <v>1651</v>
      </c>
      <c r="B1315" s="190" t="s">
        <v>2064</v>
      </c>
      <c r="C1315" s="190" t="s">
        <v>2063</v>
      </c>
      <c r="D1315" s="190" t="s">
        <v>1935</v>
      </c>
    </row>
    <row r="1316" spans="1:4">
      <c r="A1316" s="190">
        <v>1653</v>
      </c>
      <c r="B1316" s="190" t="s">
        <v>2065</v>
      </c>
      <c r="C1316" s="190" t="s">
        <v>2065</v>
      </c>
      <c r="D1316" s="190" t="s">
        <v>1935</v>
      </c>
    </row>
    <row r="1317" spans="1:4">
      <c r="A1317" s="190">
        <v>1646</v>
      </c>
      <c r="B1317" s="190" t="s">
        <v>2066</v>
      </c>
      <c r="C1317" s="190" t="s">
        <v>2066</v>
      </c>
      <c r="D1317" s="190" t="s">
        <v>1935</v>
      </c>
    </row>
    <row r="1318" spans="1:4">
      <c r="A1318" s="190">
        <v>1666</v>
      </c>
      <c r="B1318" s="190" t="s">
        <v>2067</v>
      </c>
      <c r="C1318" s="190" t="s">
        <v>2067</v>
      </c>
      <c r="D1318" s="190" t="s">
        <v>1935</v>
      </c>
    </row>
    <row r="1319" spans="1:4">
      <c r="A1319" s="190">
        <v>1663</v>
      </c>
      <c r="B1319" s="190" t="s">
        <v>2068</v>
      </c>
      <c r="C1319" s="190" t="s">
        <v>2068</v>
      </c>
      <c r="D1319" s="190" t="s">
        <v>1935</v>
      </c>
    </row>
    <row r="1320" spans="1:4">
      <c r="A1320" s="190">
        <v>1663</v>
      </c>
      <c r="B1320" s="190" t="s">
        <v>2069</v>
      </c>
      <c r="C1320" s="190" t="s">
        <v>2068</v>
      </c>
      <c r="D1320" s="190" t="s">
        <v>1935</v>
      </c>
    </row>
    <row r="1321" spans="1:4">
      <c r="A1321" s="190">
        <v>1663</v>
      </c>
      <c r="B1321" s="190" t="s">
        <v>2070</v>
      </c>
      <c r="C1321" s="190" t="s">
        <v>2068</v>
      </c>
      <c r="D1321" s="190" t="s">
        <v>1935</v>
      </c>
    </row>
    <row r="1322" spans="1:4">
      <c r="A1322" s="190">
        <v>1663</v>
      </c>
      <c r="B1322" s="190" t="s">
        <v>2071</v>
      </c>
      <c r="C1322" s="190" t="s">
        <v>2068</v>
      </c>
      <c r="D1322" s="190" t="s">
        <v>1935</v>
      </c>
    </row>
    <row r="1323" spans="1:4">
      <c r="A1323" s="190">
        <v>1648</v>
      </c>
      <c r="B1323" s="190" t="s">
        <v>2072</v>
      </c>
      <c r="C1323" s="190" t="s">
        <v>2072</v>
      </c>
      <c r="D1323" s="190" t="s">
        <v>1935</v>
      </c>
    </row>
    <row r="1324" spans="1:4">
      <c r="A1324" s="190">
        <v>1656</v>
      </c>
      <c r="B1324" s="190" t="s">
        <v>2073</v>
      </c>
      <c r="C1324" s="190" t="s">
        <v>2073</v>
      </c>
      <c r="D1324" s="190" t="s">
        <v>1935</v>
      </c>
    </row>
    <row r="1325" spans="1:4">
      <c r="A1325" s="190">
        <v>1656</v>
      </c>
      <c r="B1325" s="190" t="s">
        <v>2074</v>
      </c>
      <c r="C1325" s="190" t="s">
        <v>2073</v>
      </c>
      <c r="D1325" s="190" t="s">
        <v>1935</v>
      </c>
    </row>
    <row r="1326" spans="1:4">
      <c r="A1326" s="190">
        <v>1633</v>
      </c>
      <c r="B1326" s="190" t="s">
        <v>2075</v>
      </c>
      <c r="C1326" s="190" t="s">
        <v>2075</v>
      </c>
      <c r="D1326" s="190" t="s">
        <v>1935</v>
      </c>
    </row>
    <row r="1327" spans="1:4">
      <c r="A1327" s="190">
        <v>1633</v>
      </c>
      <c r="B1327" s="190" t="s">
        <v>2076</v>
      </c>
      <c r="C1327" s="190" t="s">
        <v>2075</v>
      </c>
      <c r="D1327" s="190" t="s">
        <v>1935</v>
      </c>
    </row>
    <row r="1328" spans="1:4">
      <c r="A1328" s="190">
        <v>1638</v>
      </c>
      <c r="B1328" s="190" t="s">
        <v>2077</v>
      </c>
      <c r="C1328" s="190" t="s">
        <v>2077</v>
      </c>
      <c r="D1328" s="190" t="s">
        <v>1935</v>
      </c>
    </row>
    <row r="1329" spans="1:4">
      <c r="A1329" s="190">
        <v>1661</v>
      </c>
      <c r="B1329" s="190" t="s">
        <v>2078</v>
      </c>
      <c r="C1329" s="190" t="s">
        <v>2079</v>
      </c>
      <c r="D1329" s="190" t="s">
        <v>1935</v>
      </c>
    </row>
    <row r="1330" spans="1:4">
      <c r="A1330" s="190">
        <v>1649</v>
      </c>
      <c r="B1330" s="190" t="s">
        <v>2080</v>
      </c>
      <c r="C1330" s="190" t="s">
        <v>2080</v>
      </c>
      <c r="D1330" s="190" t="s">
        <v>1935</v>
      </c>
    </row>
    <row r="1331" spans="1:4">
      <c r="A1331" s="190">
        <v>1632</v>
      </c>
      <c r="B1331" s="190" t="s">
        <v>2081</v>
      </c>
      <c r="C1331" s="190" t="s">
        <v>2081</v>
      </c>
      <c r="D1331" s="190" t="s">
        <v>1935</v>
      </c>
    </row>
    <row r="1332" spans="1:4">
      <c r="A1332" s="190">
        <v>1634</v>
      </c>
      <c r="B1332" s="190" t="s">
        <v>2082</v>
      </c>
      <c r="C1332" s="190" t="s">
        <v>2083</v>
      </c>
      <c r="D1332" s="190" t="s">
        <v>1935</v>
      </c>
    </row>
    <row r="1333" spans="1:4">
      <c r="A1333" s="190">
        <v>1625</v>
      </c>
      <c r="B1333" s="190" t="s">
        <v>2084</v>
      </c>
      <c r="C1333" s="190" t="s">
        <v>2085</v>
      </c>
      <c r="D1333" s="190" t="s">
        <v>1935</v>
      </c>
    </row>
    <row r="1334" spans="1:4">
      <c r="A1334" s="190">
        <v>1625</v>
      </c>
      <c r="B1334" s="190" t="s">
        <v>2086</v>
      </c>
      <c r="C1334" s="190" t="s">
        <v>2085</v>
      </c>
      <c r="D1334" s="190" t="s">
        <v>1935</v>
      </c>
    </row>
    <row r="1335" spans="1:4">
      <c r="A1335" s="190">
        <v>1626</v>
      </c>
      <c r="B1335" s="190" t="s">
        <v>2087</v>
      </c>
      <c r="C1335" s="190" t="s">
        <v>2085</v>
      </c>
      <c r="D1335" s="190" t="s">
        <v>1935</v>
      </c>
    </row>
    <row r="1336" spans="1:4">
      <c r="A1336" s="190">
        <v>1626</v>
      </c>
      <c r="B1336" s="190" t="s">
        <v>2088</v>
      </c>
      <c r="C1336" s="190" t="s">
        <v>2085</v>
      </c>
      <c r="D1336" s="190" t="s">
        <v>1935</v>
      </c>
    </row>
    <row r="1337" spans="1:4">
      <c r="A1337" s="190">
        <v>1626</v>
      </c>
      <c r="B1337" s="190" t="s">
        <v>2089</v>
      </c>
      <c r="C1337" s="190" t="s">
        <v>2085</v>
      </c>
      <c r="D1337" s="190" t="s">
        <v>1935</v>
      </c>
    </row>
    <row r="1338" spans="1:4">
      <c r="A1338" s="190">
        <v>1642</v>
      </c>
      <c r="B1338" s="190" t="s">
        <v>2090</v>
      </c>
      <c r="C1338" s="190" t="s">
        <v>2090</v>
      </c>
      <c r="D1338" s="190" t="s">
        <v>1935</v>
      </c>
    </row>
    <row r="1339" spans="1:4">
      <c r="A1339" s="190">
        <v>1627</v>
      </c>
      <c r="B1339" s="190" t="s">
        <v>2091</v>
      </c>
      <c r="C1339" s="190" t="s">
        <v>2091</v>
      </c>
      <c r="D1339" s="190" t="s">
        <v>1935</v>
      </c>
    </row>
    <row r="1340" spans="1:4">
      <c r="A1340" s="190">
        <v>1628</v>
      </c>
      <c r="B1340" s="190" t="s">
        <v>2092</v>
      </c>
      <c r="C1340" s="190" t="s">
        <v>2092</v>
      </c>
      <c r="D1340" s="190" t="s">
        <v>1935</v>
      </c>
    </row>
    <row r="1341" spans="1:4">
      <c r="A1341" s="190">
        <v>1665</v>
      </c>
      <c r="B1341" s="190" t="s">
        <v>2093</v>
      </c>
      <c r="C1341" s="190" t="s">
        <v>2094</v>
      </c>
      <c r="D1341" s="190" t="s">
        <v>1935</v>
      </c>
    </row>
    <row r="1342" spans="1:4">
      <c r="A1342" s="190">
        <v>1666</v>
      </c>
      <c r="B1342" s="190" t="s">
        <v>2095</v>
      </c>
      <c r="C1342" s="190" t="s">
        <v>2094</v>
      </c>
      <c r="D1342" s="190" t="s">
        <v>1935</v>
      </c>
    </row>
    <row r="1343" spans="1:4">
      <c r="A1343" s="190">
        <v>1667</v>
      </c>
      <c r="B1343" s="190" t="s">
        <v>2096</v>
      </c>
      <c r="C1343" s="190" t="s">
        <v>2094</v>
      </c>
      <c r="D1343" s="190" t="s">
        <v>1935</v>
      </c>
    </row>
    <row r="1344" spans="1:4">
      <c r="A1344" s="190">
        <v>1637</v>
      </c>
      <c r="B1344" s="190" t="s">
        <v>2097</v>
      </c>
      <c r="C1344" s="190" t="s">
        <v>2098</v>
      </c>
      <c r="D1344" s="190" t="s">
        <v>1935</v>
      </c>
    </row>
    <row r="1345" spans="1:4">
      <c r="A1345" s="190">
        <v>1654</v>
      </c>
      <c r="B1345" s="190" t="s">
        <v>2099</v>
      </c>
      <c r="C1345" s="190" t="s">
        <v>2098</v>
      </c>
      <c r="D1345" s="190" t="s">
        <v>1935</v>
      </c>
    </row>
    <row r="1346" spans="1:4">
      <c r="A1346" s="190">
        <v>1742</v>
      </c>
      <c r="B1346" s="190" t="s">
        <v>2100</v>
      </c>
      <c r="C1346" s="190" t="s">
        <v>2100</v>
      </c>
      <c r="D1346" s="190" t="s">
        <v>1935</v>
      </c>
    </row>
    <row r="1347" spans="1:4">
      <c r="A1347" s="190">
        <v>1754</v>
      </c>
      <c r="B1347" s="190" t="s">
        <v>2101</v>
      </c>
      <c r="C1347" s="190" t="s">
        <v>2102</v>
      </c>
      <c r="D1347" s="190" t="s">
        <v>1935</v>
      </c>
    </row>
    <row r="1348" spans="1:4">
      <c r="A1348" s="190">
        <v>1754</v>
      </c>
      <c r="B1348" s="190" t="s">
        <v>2103</v>
      </c>
      <c r="C1348" s="190" t="s">
        <v>2102</v>
      </c>
      <c r="D1348" s="190" t="s">
        <v>1935</v>
      </c>
    </row>
    <row r="1349" spans="1:4">
      <c r="A1349" s="190">
        <v>1782</v>
      </c>
      <c r="B1349" s="190" t="s">
        <v>2104</v>
      </c>
      <c r="C1349" s="190" t="s">
        <v>2104</v>
      </c>
      <c r="D1349" s="190" t="s">
        <v>1935</v>
      </c>
    </row>
    <row r="1350" spans="1:4">
      <c r="A1350" s="190">
        <v>1782</v>
      </c>
      <c r="B1350" s="190" t="s">
        <v>2105</v>
      </c>
      <c r="C1350" s="190" t="s">
        <v>2104</v>
      </c>
      <c r="D1350" s="190" t="s">
        <v>1935</v>
      </c>
    </row>
    <row r="1351" spans="1:4">
      <c r="A1351" s="190">
        <v>1744</v>
      </c>
      <c r="B1351" s="190" t="s">
        <v>2106</v>
      </c>
      <c r="C1351" s="190" t="s">
        <v>2106</v>
      </c>
      <c r="D1351" s="190" t="s">
        <v>1935</v>
      </c>
    </row>
    <row r="1352" spans="1:4">
      <c r="A1352" s="190">
        <v>1720</v>
      </c>
      <c r="B1352" s="190" t="s">
        <v>2107</v>
      </c>
      <c r="C1352" s="190" t="s">
        <v>2107</v>
      </c>
      <c r="D1352" s="190" t="s">
        <v>1935</v>
      </c>
    </row>
    <row r="1353" spans="1:4">
      <c r="A1353" s="190">
        <v>1720</v>
      </c>
      <c r="B1353" s="190" t="s">
        <v>2108</v>
      </c>
      <c r="C1353" s="190" t="s">
        <v>2107</v>
      </c>
      <c r="D1353" s="190" t="s">
        <v>1935</v>
      </c>
    </row>
    <row r="1354" spans="1:4">
      <c r="A1354" s="190">
        <v>1741</v>
      </c>
      <c r="B1354" s="190" t="s">
        <v>2109</v>
      </c>
      <c r="C1354" s="190" t="s">
        <v>2110</v>
      </c>
      <c r="D1354" s="190" t="s">
        <v>1935</v>
      </c>
    </row>
    <row r="1355" spans="1:4">
      <c r="A1355" s="190">
        <v>1724</v>
      </c>
      <c r="B1355" s="190" t="s">
        <v>2111</v>
      </c>
      <c r="C1355" s="190" t="s">
        <v>2111</v>
      </c>
      <c r="D1355" s="190" t="s">
        <v>1935</v>
      </c>
    </row>
    <row r="1356" spans="1:4">
      <c r="A1356" s="190">
        <v>1700</v>
      </c>
      <c r="B1356" s="190" t="s">
        <v>2112</v>
      </c>
      <c r="C1356" s="190" t="s">
        <v>2112</v>
      </c>
      <c r="D1356" s="190" t="s">
        <v>1935</v>
      </c>
    </row>
    <row r="1357" spans="1:4">
      <c r="A1357" s="190">
        <v>1722</v>
      </c>
      <c r="B1357" s="190" t="s">
        <v>2113</v>
      </c>
      <c r="C1357" s="190" t="s">
        <v>2112</v>
      </c>
      <c r="D1357" s="190" t="s">
        <v>1935</v>
      </c>
    </row>
    <row r="1358" spans="1:4">
      <c r="A1358" s="190">
        <v>1762</v>
      </c>
      <c r="B1358" s="190" t="s">
        <v>2114</v>
      </c>
      <c r="C1358" s="190" t="s">
        <v>2114</v>
      </c>
      <c r="D1358" s="190" t="s">
        <v>1935</v>
      </c>
    </row>
    <row r="1359" spans="1:4">
      <c r="A1359" s="190">
        <v>1763</v>
      </c>
      <c r="B1359" s="190" t="s">
        <v>2115</v>
      </c>
      <c r="C1359" s="190" t="s">
        <v>2115</v>
      </c>
      <c r="D1359" s="190" t="s">
        <v>1935</v>
      </c>
    </row>
    <row r="1360" spans="1:4">
      <c r="A1360" s="190">
        <v>1772</v>
      </c>
      <c r="B1360" s="190" t="s">
        <v>2116</v>
      </c>
      <c r="C1360" s="190" t="s">
        <v>2116</v>
      </c>
      <c r="D1360" s="190" t="s">
        <v>1935</v>
      </c>
    </row>
    <row r="1361" spans="1:4">
      <c r="A1361" s="190">
        <v>1723</v>
      </c>
      <c r="B1361" s="190" t="s">
        <v>2117</v>
      </c>
      <c r="C1361" s="190" t="s">
        <v>2117</v>
      </c>
      <c r="D1361" s="190" t="s">
        <v>1935</v>
      </c>
    </row>
    <row r="1362" spans="1:4">
      <c r="A1362" s="190">
        <v>1753</v>
      </c>
      <c r="B1362" s="190" t="s">
        <v>2118</v>
      </c>
      <c r="C1362" s="190" t="s">
        <v>2118</v>
      </c>
      <c r="D1362" s="190" t="s">
        <v>1935</v>
      </c>
    </row>
    <row r="1363" spans="1:4">
      <c r="A1363" s="190">
        <v>1740</v>
      </c>
      <c r="B1363" s="190" t="s">
        <v>2119</v>
      </c>
      <c r="C1363" s="190" t="s">
        <v>2120</v>
      </c>
      <c r="D1363" s="190" t="s">
        <v>1935</v>
      </c>
    </row>
    <row r="1364" spans="1:4">
      <c r="A1364" s="190">
        <v>1723</v>
      </c>
      <c r="B1364" s="190" t="s">
        <v>2121</v>
      </c>
      <c r="C1364" s="190" t="s">
        <v>2121</v>
      </c>
      <c r="D1364" s="190" t="s">
        <v>1935</v>
      </c>
    </row>
    <row r="1365" spans="1:4">
      <c r="A1365" s="190">
        <v>1772</v>
      </c>
      <c r="B1365" s="190" t="s">
        <v>2122</v>
      </c>
      <c r="C1365" s="190" t="s">
        <v>2123</v>
      </c>
      <c r="D1365" s="190" t="s">
        <v>1935</v>
      </c>
    </row>
    <row r="1366" spans="1:4">
      <c r="A1366" s="190">
        <v>1772</v>
      </c>
      <c r="B1366" s="190" t="s">
        <v>2123</v>
      </c>
      <c r="C1366" s="190" t="s">
        <v>2123</v>
      </c>
      <c r="D1366" s="190" t="s">
        <v>1935</v>
      </c>
    </row>
    <row r="1367" spans="1:4">
      <c r="A1367" s="190">
        <v>1724</v>
      </c>
      <c r="B1367" s="190" t="s">
        <v>2124</v>
      </c>
      <c r="C1367" s="190" t="s">
        <v>2124</v>
      </c>
      <c r="D1367" s="190" t="s">
        <v>1935</v>
      </c>
    </row>
    <row r="1368" spans="1:4">
      <c r="A1368" s="190">
        <v>1724</v>
      </c>
      <c r="B1368" s="190" t="s">
        <v>2125</v>
      </c>
      <c r="C1368" s="190" t="s">
        <v>2124</v>
      </c>
      <c r="D1368" s="190" t="s">
        <v>1935</v>
      </c>
    </row>
    <row r="1369" spans="1:4">
      <c r="A1369" s="190">
        <v>1724</v>
      </c>
      <c r="B1369" s="190" t="s">
        <v>2126</v>
      </c>
      <c r="C1369" s="190" t="s">
        <v>2124</v>
      </c>
      <c r="D1369" s="190" t="s">
        <v>1935</v>
      </c>
    </row>
    <row r="1370" spans="1:4">
      <c r="A1370" s="190">
        <v>1724</v>
      </c>
      <c r="B1370" s="190" t="s">
        <v>2127</v>
      </c>
      <c r="C1370" s="190" t="s">
        <v>2124</v>
      </c>
      <c r="D1370" s="190" t="s">
        <v>1935</v>
      </c>
    </row>
    <row r="1371" spans="1:4">
      <c r="A1371" s="190">
        <v>1724</v>
      </c>
      <c r="B1371" s="190" t="s">
        <v>2128</v>
      </c>
      <c r="C1371" s="190" t="s">
        <v>2124</v>
      </c>
      <c r="D1371" s="190" t="s">
        <v>1935</v>
      </c>
    </row>
    <row r="1372" spans="1:4">
      <c r="A1372" s="190">
        <v>1724</v>
      </c>
      <c r="B1372" s="190" t="s">
        <v>2129</v>
      </c>
      <c r="C1372" s="190" t="s">
        <v>2124</v>
      </c>
      <c r="D1372" s="190" t="s">
        <v>1935</v>
      </c>
    </row>
    <row r="1373" spans="1:4">
      <c r="A1373" s="190">
        <v>1733</v>
      </c>
      <c r="B1373" s="190" t="s">
        <v>2130</v>
      </c>
      <c r="C1373" s="190" t="s">
        <v>2130</v>
      </c>
      <c r="D1373" s="190" t="s">
        <v>1935</v>
      </c>
    </row>
    <row r="1374" spans="1:4">
      <c r="A1374" s="190">
        <v>1752</v>
      </c>
      <c r="B1374" s="190" t="s">
        <v>2131</v>
      </c>
      <c r="C1374" s="190" t="s">
        <v>2131</v>
      </c>
      <c r="D1374" s="190" t="s">
        <v>1935</v>
      </c>
    </row>
    <row r="1375" spans="1:4">
      <c r="A1375" s="190">
        <v>1723</v>
      </c>
      <c r="B1375" s="190" t="s">
        <v>2132</v>
      </c>
      <c r="C1375" s="190" t="s">
        <v>2132</v>
      </c>
      <c r="D1375" s="190" t="s">
        <v>1935</v>
      </c>
    </row>
    <row r="1376" spans="1:4">
      <c r="A1376" s="190">
        <v>1725</v>
      </c>
      <c r="B1376" s="190" t="s">
        <v>2133</v>
      </c>
      <c r="C1376" s="190" t="s">
        <v>2134</v>
      </c>
      <c r="D1376" s="190" t="s">
        <v>1935</v>
      </c>
    </row>
    <row r="1377" spans="1:4">
      <c r="A1377" s="190">
        <v>1730</v>
      </c>
      <c r="B1377" s="190" t="s">
        <v>2135</v>
      </c>
      <c r="C1377" s="190" t="s">
        <v>2134</v>
      </c>
      <c r="D1377" s="190" t="s">
        <v>1935</v>
      </c>
    </row>
    <row r="1378" spans="1:4">
      <c r="A1378" s="190">
        <v>1745</v>
      </c>
      <c r="B1378" s="190" t="s">
        <v>2136</v>
      </c>
      <c r="C1378" s="190" t="s">
        <v>2137</v>
      </c>
      <c r="D1378" s="190" t="s">
        <v>1935</v>
      </c>
    </row>
    <row r="1379" spans="1:4">
      <c r="A1379" s="190">
        <v>1756</v>
      </c>
      <c r="B1379" s="190" t="s">
        <v>2138</v>
      </c>
      <c r="C1379" s="190" t="s">
        <v>2137</v>
      </c>
      <c r="D1379" s="190" t="s">
        <v>1935</v>
      </c>
    </row>
    <row r="1380" spans="1:4">
      <c r="A1380" s="190">
        <v>1756</v>
      </c>
      <c r="B1380" s="190" t="s">
        <v>2139</v>
      </c>
      <c r="C1380" s="190" t="s">
        <v>2137</v>
      </c>
      <c r="D1380" s="190" t="s">
        <v>1935</v>
      </c>
    </row>
    <row r="1381" spans="1:4">
      <c r="A1381" s="190">
        <v>1782</v>
      </c>
      <c r="B1381" s="190" t="s">
        <v>2140</v>
      </c>
      <c r="C1381" s="190" t="s">
        <v>2141</v>
      </c>
      <c r="D1381" s="190" t="s">
        <v>1935</v>
      </c>
    </row>
    <row r="1382" spans="1:4">
      <c r="A1382" s="190">
        <v>1782</v>
      </c>
      <c r="B1382" s="190" t="s">
        <v>2142</v>
      </c>
      <c r="C1382" s="190" t="s">
        <v>2141</v>
      </c>
      <c r="D1382" s="190" t="s">
        <v>1935</v>
      </c>
    </row>
    <row r="1383" spans="1:4">
      <c r="A1383" s="190">
        <v>1782</v>
      </c>
      <c r="B1383" s="190" t="s">
        <v>2143</v>
      </c>
      <c r="C1383" s="190" t="s">
        <v>2141</v>
      </c>
      <c r="D1383" s="190" t="s">
        <v>1935</v>
      </c>
    </row>
    <row r="1384" spans="1:4">
      <c r="A1384" s="190">
        <v>1782</v>
      </c>
      <c r="B1384" s="190" t="s">
        <v>2144</v>
      </c>
      <c r="C1384" s="190" t="s">
        <v>2141</v>
      </c>
      <c r="D1384" s="190" t="s">
        <v>1935</v>
      </c>
    </row>
    <row r="1385" spans="1:4">
      <c r="A1385" s="190">
        <v>1695</v>
      </c>
      <c r="B1385" s="190" t="s">
        <v>2145</v>
      </c>
      <c r="C1385" s="190" t="s">
        <v>2146</v>
      </c>
      <c r="D1385" s="190" t="s">
        <v>1935</v>
      </c>
    </row>
    <row r="1386" spans="1:4">
      <c r="A1386" s="190">
        <v>1695</v>
      </c>
      <c r="B1386" s="190" t="s">
        <v>2147</v>
      </c>
      <c r="C1386" s="190" t="s">
        <v>2146</v>
      </c>
      <c r="D1386" s="190" t="s">
        <v>1935</v>
      </c>
    </row>
    <row r="1387" spans="1:4">
      <c r="A1387" s="190">
        <v>1695</v>
      </c>
      <c r="B1387" s="190" t="s">
        <v>2148</v>
      </c>
      <c r="C1387" s="190" t="s">
        <v>2146</v>
      </c>
      <c r="D1387" s="190" t="s">
        <v>1935</v>
      </c>
    </row>
    <row r="1388" spans="1:4">
      <c r="A1388" s="190">
        <v>1695</v>
      </c>
      <c r="B1388" s="190" t="s">
        <v>2149</v>
      </c>
      <c r="C1388" s="190" t="s">
        <v>2146</v>
      </c>
      <c r="D1388" s="190" t="s">
        <v>1935</v>
      </c>
    </row>
    <row r="1389" spans="1:4">
      <c r="A1389" s="190">
        <v>1696</v>
      </c>
      <c r="B1389" s="190" t="s">
        <v>2150</v>
      </c>
      <c r="C1389" s="190" t="s">
        <v>2146</v>
      </c>
      <c r="D1389" s="190" t="s">
        <v>1935</v>
      </c>
    </row>
    <row r="1390" spans="1:4">
      <c r="A1390" s="190">
        <v>1726</v>
      </c>
      <c r="B1390" s="190" t="s">
        <v>2151</v>
      </c>
      <c r="C1390" s="190" t="s">
        <v>2146</v>
      </c>
      <c r="D1390" s="190" t="s">
        <v>1935</v>
      </c>
    </row>
    <row r="1391" spans="1:4">
      <c r="A1391" s="190">
        <v>1726</v>
      </c>
      <c r="B1391" s="190" t="s">
        <v>2152</v>
      </c>
      <c r="C1391" s="190" t="s">
        <v>2146</v>
      </c>
      <c r="D1391" s="190" t="s">
        <v>1935</v>
      </c>
    </row>
    <row r="1392" spans="1:4">
      <c r="A1392" s="190">
        <v>1726</v>
      </c>
      <c r="B1392" s="190" t="s">
        <v>2153</v>
      </c>
      <c r="C1392" s="190" t="s">
        <v>2146</v>
      </c>
      <c r="D1392" s="190" t="s">
        <v>1935</v>
      </c>
    </row>
    <row r="1393" spans="1:4">
      <c r="A1393" s="190">
        <v>1726</v>
      </c>
      <c r="B1393" s="190" t="s">
        <v>2154</v>
      </c>
      <c r="C1393" s="190" t="s">
        <v>2146</v>
      </c>
      <c r="D1393" s="190" t="s">
        <v>1935</v>
      </c>
    </row>
    <row r="1394" spans="1:4">
      <c r="A1394" s="190">
        <v>1727</v>
      </c>
      <c r="B1394" s="190" t="s">
        <v>2155</v>
      </c>
      <c r="C1394" s="190" t="s">
        <v>2146</v>
      </c>
      <c r="D1394" s="190" t="s">
        <v>1935</v>
      </c>
    </row>
    <row r="1395" spans="1:4">
      <c r="A1395" s="190">
        <v>1727</v>
      </c>
      <c r="B1395" s="190" t="s">
        <v>2156</v>
      </c>
      <c r="C1395" s="190" t="s">
        <v>2146</v>
      </c>
      <c r="D1395" s="190" t="s">
        <v>1935</v>
      </c>
    </row>
    <row r="1396" spans="1:4">
      <c r="A1396" s="190">
        <v>1728</v>
      </c>
      <c r="B1396" s="190" t="s">
        <v>2157</v>
      </c>
      <c r="C1396" s="190" t="s">
        <v>2146</v>
      </c>
      <c r="D1396" s="190" t="s">
        <v>1935</v>
      </c>
    </row>
    <row r="1397" spans="1:4">
      <c r="A1397" s="190">
        <v>1746</v>
      </c>
      <c r="B1397" s="190" t="s">
        <v>2158</v>
      </c>
      <c r="C1397" s="190" t="s">
        <v>2159</v>
      </c>
      <c r="D1397" s="190" t="s">
        <v>1935</v>
      </c>
    </row>
    <row r="1398" spans="1:4">
      <c r="A1398" s="190">
        <v>1747</v>
      </c>
      <c r="B1398" s="190" t="s">
        <v>2160</v>
      </c>
      <c r="C1398" s="190" t="s">
        <v>2159</v>
      </c>
      <c r="D1398" s="190" t="s">
        <v>1935</v>
      </c>
    </row>
    <row r="1399" spans="1:4">
      <c r="A1399" s="190">
        <v>1757</v>
      </c>
      <c r="B1399" s="190" t="s">
        <v>2161</v>
      </c>
      <c r="C1399" s="190" t="s">
        <v>2159</v>
      </c>
      <c r="D1399" s="190" t="s">
        <v>1935</v>
      </c>
    </row>
    <row r="1400" spans="1:4">
      <c r="A1400" s="190">
        <v>1724</v>
      </c>
      <c r="B1400" s="190" t="s">
        <v>2162</v>
      </c>
      <c r="C1400" s="190" t="s">
        <v>2163</v>
      </c>
      <c r="D1400" s="190" t="s">
        <v>1935</v>
      </c>
    </row>
    <row r="1401" spans="1:4">
      <c r="A1401" s="190">
        <v>1731</v>
      </c>
      <c r="B1401" s="190" t="s">
        <v>2164</v>
      </c>
      <c r="C1401" s="190" t="s">
        <v>2163</v>
      </c>
      <c r="D1401" s="190" t="s">
        <v>1935</v>
      </c>
    </row>
    <row r="1402" spans="1:4">
      <c r="A1402" s="190">
        <v>1732</v>
      </c>
      <c r="B1402" s="190" t="s">
        <v>2165</v>
      </c>
      <c r="C1402" s="190" t="s">
        <v>2163</v>
      </c>
      <c r="D1402" s="190" t="s">
        <v>1935</v>
      </c>
    </row>
    <row r="1403" spans="1:4">
      <c r="A1403" s="190">
        <v>1796</v>
      </c>
      <c r="B1403" s="190" t="s">
        <v>2166</v>
      </c>
      <c r="C1403" s="190" t="s">
        <v>2166</v>
      </c>
      <c r="D1403" s="190" t="s">
        <v>1935</v>
      </c>
    </row>
    <row r="1404" spans="1:4">
      <c r="A1404" s="190">
        <v>1583</v>
      </c>
      <c r="B1404" s="190" t="s">
        <v>2167</v>
      </c>
      <c r="C1404" s="190" t="s">
        <v>2168</v>
      </c>
      <c r="D1404" s="190" t="s">
        <v>1935</v>
      </c>
    </row>
    <row r="1405" spans="1:4">
      <c r="A1405" s="190">
        <v>1783</v>
      </c>
      <c r="B1405" s="190" t="s">
        <v>2169</v>
      </c>
      <c r="C1405" s="190" t="s">
        <v>2168</v>
      </c>
      <c r="D1405" s="190" t="s">
        <v>1935</v>
      </c>
    </row>
    <row r="1406" spans="1:4">
      <c r="A1406" s="190">
        <v>1783</v>
      </c>
      <c r="B1406" s="190" t="s">
        <v>2170</v>
      </c>
      <c r="C1406" s="190" t="s">
        <v>2168</v>
      </c>
      <c r="D1406" s="190" t="s">
        <v>1935</v>
      </c>
    </row>
    <row r="1407" spans="1:4">
      <c r="A1407" s="190">
        <v>1784</v>
      </c>
      <c r="B1407" s="190" t="s">
        <v>2168</v>
      </c>
      <c r="C1407" s="190" t="s">
        <v>2168</v>
      </c>
      <c r="D1407" s="190" t="s">
        <v>1935</v>
      </c>
    </row>
    <row r="1408" spans="1:4">
      <c r="A1408" s="190">
        <v>1784</v>
      </c>
      <c r="B1408" s="190" t="s">
        <v>2171</v>
      </c>
      <c r="C1408" s="190" t="s">
        <v>2168</v>
      </c>
      <c r="D1408" s="190" t="s">
        <v>1935</v>
      </c>
    </row>
    <row r="1409" spans="1:4">
      <c r="A1409" s="190">
        <v>1791</v>
      </c>
      <c r="B1409" s="190" t="s">
        <v>2172</v>
      </c>
      <c r="C1409" s="190" t="s">
        <v>2168</v>
      </c>
      <c r="D1409" s="190" t="s">
        <v>1935</v>
      </c>
    </row>
    <row r="1410" spans="1:4">
      <c r="A1410" s="190">
        <v>1785</v>
      </c>
      <c r="B1410" s="190" t="s">
        <v>2173</v>
      </c>
      <c r="C1410" s="190" t="s">
        <v>2174</v>
      </c>
      <c r="D1410" s="190" t="s">
        <v>1935</v>
      </c>
    </row>
    <row r="1411" spans="1:4">
      <c r="A1411" s="190">
        <v>3284</v>
      </c>
      <c r="B1411" s="190" t="s">
        <v>2175</v>
      </c>
      <c r="C1411" s="190" t="s">
        <v>2175</v>
      </c>
      <c r="D1411" s="190" t="s">
        <v>1935</v>
      </c>
    </row>
    <row r="1412" spans="1:4">
      <c r="A1412" s="190">
        <v>3280</v>
      </c>
      <c r="B1412" s="190" t="s">
        <v>2176</v>
      </c>
      <c r="C1412" s="190" t="s">
        <v>2176</v>
      </c>
      <c r="D1412" s="190" t="s">
        <v>1935</v>
      </c>
    </row>
    <row r="1413" spans="1:4">
      <c r="A1413" s="190">
        <v>1792</v>
      </c>
      <c r="B1413" s="190" t="s">
        <v>2177</v>
      </c>
      <c r="C1413" s="190" t="s">
        <v>2178</v>
      </c>
      <c r="D1413" s="190" t="s">
        <v>1935</v>
      </c>
    </row>
    <row r="1414" spans="1:4">
      <c r="A1414" s="190">
        <v>1792</v>
      </c>
      <c r="B1414" s="190" t="s">
        <v>2179</v>
      </c>
      <c r="C1414" s="190" t="s">
        <v>2178</v>
      </c>
      <c r="D1414" s="190" t="s">
        <v>1935</v>
      </c>
    </row>
    <row r="1415" spans="1:4">
      <c r="A1415" s="190">
        <v>3206</v>
      </c>
      <c r="B1415" s="190" t="s">
        <v>2180</v>
      </c>
      <c r="C1415" s="190" t="s">
        <v>2178</v>
      </c>
      <c r="D1415" s="190" t="s">
        <v>1935</v>
      </c>
    </row>
    <row r="1416" spans="1:4">
      <c r="A1416" s="190">
        <v>3212</v>
      </c>
      <c r="B1416" s="190" t="s">
        <v>2178</v>
      </c>
      <c r="C1416" s="190" t="s">
        <v>2178</v>
      </c>
      <c r="D1416" s="190" t="s">
        <v>1935</v>
      </c>
    </row>
    <row r="1417" spans="1:4">
      <c r="A1417" s="190">
        <v>3212</v>
      </c>
      <c r="B1417" s="190" t="s">
        <v>2181</v>
      </c>
      <c r="C1417" s="190" t="s">
        <v>2178</v>
      </c>
      <c r="D1417" s="190" t="s">
        <v>1935</v>
      </c>
    </row>
    <row r="1418" spans="1:4">
      <c r="A1418" s="190">
        <v>3213</v>
      </c>
      <c r="B1418" s="190" t="s">
        <v>2182</v>
      </c>
      <c r="C1418" s="190" t="s">
        <v>2178</v>
      </c>
      <c r="D1418" s="190" t="s">
        <v>1935</v>
      </c>
    </row>
    <row r="1419" spans="1:4">
      <c r="A1419" s="190">
        <v>3210</v>
      </c>
      <c r="B1419" s="190" t="s">
        <v>2183</v>
      </c>
      <c r="C1419" s="190" t="s">
        <v>2183</v>
      </c>
      <c r="D1419" s="190" t="s">
        <v>1935</v>
      </c>
    </row>
    <row r="1420" spans="1:4">
      <c r="A1420" s="190">
        <v>3213</v>
      </c>
      <c r="B1420" s="190" t="s">
        <v>2184</v>
      </c>
      <c r="C1420" s="190" t="s">
        <v>2184</v>
      </c>
      <c r="D1420" s="190" t="s">
        <v>1935</v>
      </c>
    </row>
    <row r="1421" spans="1:4">
      <c r="A1421" s="190">
        <v>3280</v>
      </c>
      <c r="B1421" s="190" t="s">
        <v>2185</v>
      </c>
      <c r="C1421" s="190" t="s">
        <v>2185</v>
      </c>
      <c r="D1421" s="190" t="s">
        <v>1935</v>
      </c>
    </row>
    <row r="1422" spans="1:4">
      <c r="A1422" s="190">
        <v>1721</v>
      </c>
      <c r="B1422" s="190" t="s">
        <v>2186</v>
      </c>
      <c r="C1422" s="190" t="s">
        <v>2187</v>
      </c>
      <c r="D1422" s="190" t="s">
        <v>1935</v>
      </c>
    </row>
    <row r="1423" spans="1:4">
      <c r="A1423" s="190">
        <v>1721</v>
      </c>
      <c r="B1423" s="190" t="s">
        <v>2188</v>
      </c>
      <c r="C1423" s="190" t="s">
        <v>2187</v>
      </c>
      <c r="D1423" s="190" t="s">
        <v>1935</v>
      </c>
    </row>
    <row r="1424" spans="1:4">
      <c r="A1424" s="190">
        <v>1721</v>
      </c>
      <c r="B1424" s="190" t="s">
        <v>2189</v>
      </c>
      <c r="C1424" s="190" t="s">
        <v>2187</v>
      </c>
      <c r="D1424" s="190" t="s">
        <v>1935</v>
      </c>
    </row>
    <row r="1425" spans="1:4">
      <c r="A1425" s="190">
        <v>1721</v>
      </c>
      <c r="B1425" s="190" t="s">
        <v>2190</v>
      </c>
      <c r="C1425" s="190" t="s">
        <v>2187</v>
      </c>
      <c r="D1425" s="190" t="s">
        <v>1935</v>
      </c>
    </row>
    <row r="1426" spans="1:4">
      <c r="A1426" s="190">
        <v>3286</v>
      </c>
      <c r="B1426" s="190" t="s">
        <v>2191</v>
      </c>
      <c r="C1426" s="190" t="s">
        <v>2191</v>
      </c>
      <c r="D1426" s="190" t="s">
        <v>1935</v>
      </c>
    </row>
    <row r="1427" spans="1:4">
      <c r="A1427" s="190">
        <v>1595</v>
      </c>
      <c r="B1427" s="190" t="s">
        <v>2192</v>
      </c>
      <c r="C1427" s="190" t="s">
        <v>2193</v>
      </c>
      <c r="D1427" s="190" t="s">
        <v>1935</v>
      </c>
    </row>
    <row r="1428" spans="1:4">
      <c r="A1428" s="190">
        <v>1793</v>
      </c>
      <c r="B1428" s="190" t="s">
        <v>2194</v>
      </c>
      <c r="C1428" s="190" t="s">
        <v>2193</v>
      </c>
      <c r="D1428" s="190" t="s">
        <v>1935</v>
      </c>
    </row>
    <row r="1429" spans="1:4">
      <c r="A1429" s="190">
        <v>1794</v>
      </c>
      <c r="B1429" s="190" t="s">
        <v>2195</v>
      </c>
      <c r="C1429" s="190" t="s">
        <v>2193</v>
      </c>
      <c r="D1429" s="190" t="s">
        <v>1935</v>
      </c>
    </row>
    <row r="1430" spans="1:4">
      <c r="A1430" s="190">
        <v>1795</v>
      </c>
      <c r="B1430" s="190" t="s">
        <v>2196</v>
      </c>
      <c r="C1430" s="190" t="s">
        <v>2193</v>
      </c>
      <c r="D1430" s="190" t="s">
        <v>1935</v>
      </c>
    </row>
    <row r="1431" spans="1:4">
      <c r="A1431" s="190">
        <v>3215</v>
      </c>
      <c r="B1431" s="190" t="s">
        <v>2197</v>
      </c>
      <c r="C1431" s="190" t="s">
        <v>2193</v>
      </c>
      <c r="D1431" s="190" t="s">
        <v>1935</v>
      </c>
    </row>
    <row r="1432" spans="1:4">
      <c r="A1432" s="190">
        <v>3215</v>
      </c>
      <c r="B1432" s="190" t="s">
        <v>2198</v>
      </c>
      <c r="C1432" s="190" t="s">
        <v>2193</v>
      </c>
      <c r="D1432" s="190" t="s">
        <v>1935</v>
      </c>
    </row>
    <row r="1433" spans="1:4">
      <c r="A1433" s="190">
        <v>3215</v>
      </c>
      <c r="B1433" s="190" t="s">
        <v>2199</v>
      </c>
      <c r="C1433" s="190" t="s">
        <v>2193</v>
      </c>
      <c r="D1433" s="190" t="s">
        <v>1935</v>
      </c>
    </row>
    <row r="1434" spans="1:4">
      <c r="A1434" s="190">
        <v>3280</v>
      </c>
      <c r="B1434" s="190" t="s">
        <v>2193</v>
      </c>
      <c r="C1434" s="190" t="s">
        <v>2193</v>
      </c>
      <c r="D1434" s="190" t="s">
        <v>1935</v>
      </c>
    </row>
    <row r="1435" spans="1:4">
      <c r="A1435" s="190">
        <v>3285</v>
      </c>
      <c r="B1435" s="190" t="s">
        <v>2200</v>
      </c>
      <c r="C1435" s="190" t="s">
        <v>2193</v>
      </c>
      <c r="D1435" s="190" t="s">
        <v>1935</v>
      </c>
    </row>
    <row r="1436" spans="1:4">
      <c r="A1436" s="190">
        <v>3216</v>
      </c>
      <c r="B1436" s="190" t="s">
        <v>2201</v>
      </c>
      <c r="C1436" s="190" t="s">
        <v>2202</v>
      </c>
      <c r="D1436" s="190" t="s">
        <v>1935</v>
      </c>
    </row>
    <row r="1437" spans="1:4">
      <c r="A1437" s="190">
        <v>3216</v>
      </c>
      <c r="B1437" s="190" t="s">
        <v>2203</v>
      </c>
      <c r="C1437" s="190" t="s">
        <v>2202</v>
      </c>
      <c r="D1437" s="190" t="s">
        <v>1935</v>
      </c>
    </row>
    <row r="1438" spans="1:4">
      <c r="A1438" s="190">
        <v>3214</v>
      </c>
      <c r="B1438" s="190" t="s">
        <v>2204</v>
      </c>
      <c r="C1438" s="190" t="s">
        <v>2204</v>
      </c>
      <c r="D1438" s="190" t="s">
        <v>1935</v>
      </c>
    </row>
    <row r="1439" spans="1:4">
      <c r="A1439" s="190">
        <v>1786</v>
      </c>
      <c r="B1439" s="190" t="s">
        <v>2205</v>
      </c>
      <c r="C1439" s="190" t="s">
        <v>2206</v>
      </c>
      <c r="D1439" s="190" t="s">
        <v>1935</v>
      </c>
    </row>
    <row r="1440" spans="1:4">
      <c r="A1440" s="190">
        <v>1787</v>
      </c>
      <c r="B1440" s="190" t="s">
        <v>2207</v>
      </c>
      <c r="C1440" s="190" t="s">
        <v>2206</v>
      </c>
      <c r="D1440" s="190" t="s">
        <v>1935</v>
      </c>
    </row>
    <row r="1441" spans="1:4">
      <c r="A1441" s="190">
        <v>1787</v>
      </c>
      <c r="B1441" s="190" t="s">
        <v>2208</v>
      </c>
      <c r="C1441" s="190" t="s">
        <v>2206</v>
      </c>
      <c r="D1441" s="190" t="s">
        <v>1935</v>
      </c>
    </row>
    <row r="1442" spans="1:4">
      <c r="A1442" s="190">
        <v>1788</v>
      </c>
      <c r="B1442" s="190" t="s">
        <v>2209</v>
      </c>
      <c r="C1442" s="190" t="s">
        <v>2206</v>
      </c>
      <c r="D1442" s="190" t="s">
        <v>1935</v>
      </c>
    </row>
    <row r="1443" spans="1:4">
      <c r="A1443" s="190">
        <v>1789</v>
      </c>
      <c r="B1443" s="190" t="s">
        <v>2210</v>
      </c>
      <c r="C1443" s="190" t="s">
        <v>2206</v>
      </c>
      <c r="D1443" s="190" t="s">
        <v>1935</v>
      </c>
    </row>
    <row r="1444" spans="1:4">
      <c r="A1444" s="190">
        <v>1719</v>
      </c>
      <c r="B1444" s="190" t="s">
        <v>2211</v>
      </c>
      <c r="C1444" s="190" t="s">
        <v>2211</v>
      </c>
      <c r="D1444" s="190" t="s">
        <v>1935</v>
      </c>
    </row>
    <row r="1445" spans="1:4">
      <c r="A1445" s="190">
        <v>3186</v>
      </c>
      <c r="B1445" s="190" t="s">
        <v>2212</v>
      </c>
      <c r="C1445" s="190" t="s">
        <v>2212</v>
      </c>
      <c r="D1445" s="190" t="s">
        <v>1935</v>
      </c>
    </row>
    <row r="1446" spans="1:4">
      <c r="A1446" s="190">
        <v>1735</v>
      </c>
      <c r="B1446" s="190" t="s">
        <v>2213</v>
      </c>
      <c r="C1446" s="190" t="s">
        <v>2213</v>
      </c>
      <c r="D1446" s="190" t="s">
        <v>1935</v>
      </c>
    </row>
    <row r="1447" spans="1:4">
      <c r="A1447" s="190">
        <v>3178</v>
      </c>
      <c r="B1447" s="190" t="s">
        <v>2214</v>
      </c>
      <c r="C1447" s="190" t="s">
        <v>2214</v>
      </c>
      <c r="D1447" s="190" t="s">
        <v>1935</v>
      </c>
    </row>
    <row r="1448" spans="1:4">
      <c r="A1448" s="190">
        <v>1714</v>
      </c>
      <c r="B1448" s="190" t="s">
        <v>2215</v>
      </c>
      <c r="C1448" s="190" t="s">
        <v>2215</v>
      </c>
      <c r="D1448" s="190" t="s">
        <v>1935</v>
      </c>
    </row>
    <row r="1449" spans="1:4">
      <c r="A1449" s="190">
        <v>1716</v>
      </c>
      <c r="B1449" s="190" t="s">
        <v>2216</v>
      </c>
      <c r="C1449" s="190" t="s">
        <v>2216</v>
      </c>
      <c r="D1449" s="190" t="s">
        <v>1935</v>
      </c>
    </row>
    <row r="1450" spans="1:4">
      <c r="A1450" s="190">
        <v>1716</v>
      </c>
      <c r="B1450" s="190" t="s">
        <v>2217</v>
      </c>
      <c r="C1450" s="190" t="s">
        <v>2216</v>
      </c>
      <c r="D1450" s="190" t="s">
        <v>1935</v>
      </c>
    </row>
    <row r="1451" spans="1:4">
      <c r="A1451" s="190">
        <v>1716</v>
      </c>
      <c r="B1451" s="190" t="s">
        <v>2218</v>
      </c>
      <c r="C1451" s="190" t="s">
        <v>2216</v>
      </c>
      <c r="D1451" s="190" t="s">
        <v>1935</v>
      </c>
    </row>
    <row r="1452" spans="1:4">
      <c r="A1452" s="190">
        <v>1719</v>
      </c>
      <c r="B1452" s="190" t="s">
        <v>2219</v>
      </c>
      <c r="C1452" s="190" t="s">
        <v>2216</v>
      </c>
      <c r="D1452" s="190" t="s">
        <v>1935</v>
      </c>
    </row>
    <row r="1453" spans="1:4">
      <c r="A1453" s="190">
        <v>1737</v>
      </c>
      <c r="B1453" s="190" t="s">
        <v>2220</v>
      </c>
      <c r="C1453" s="190" t="s">
        <v>2220</v>
      </c>
      <c r="D1453" s="190" t="s">
        <v>1935</v>
      </c>
    </row>
    <row r="1454" spans="1:4">
      <c r="A1454" s="190">
        <v>1718</v>
      </c>
      <c r="B1454" s="190" t="s">
        <v>2221</v>
      </c>
      <c r="C1454" s="190" t="s">
        <v>2221</v>
      </c>
      <c r="D1454" s="190" t="s">
        <v>1935</v>
      </c>
    </row>
    <row r="1455" spans="1:4">
      <c r="A1455" s="190">
        <v>1736</v>
      </c>
      <c r="B1455" s="190" t="s">
        <v>2222</v>
      </c>
      <c r="C1455" s="190" t="s">
        <v>2222</v>
      </c>
      <c r="D1455" s="190" t="s">
        <v>1935</v>
      </c>
    </row>
    <row r="1456" spans="1:4">
      <c r="A1456" s="190">
        <v>1717</v>
      </c>
      <c r="B1456" s="190" t="s">
        <v>2223</v>
      </c>
      <c r="C1456" s="190" t="s">
        <v>2223</v>
      </c>
      <c r="D1456" s="190" t="s">
        <v>1935</v>
      </c>
    </row>
    <row r="1457" spans="1:4">
      <c r="A1457" s="190">
        <v>3185</v>
      </c>
      <c r="B1457" s="190" t="s">
        <v>2224</v>
      </c>
      <c r="C1457" s="190" t="s">
        <v>2225</v>
      </c>
      <c r="D1457" s="190" t="s">
        <v>1935</v>
      </c>
    </row>
    <row r="1458" spans="1:4">
      <c r="A1458" s="190">
        <v>1712</v>
      </c>
      <c r="B1458" s="190" t="s">
        <v>2226</v>
      </c>
      <c r="C1458" s="190" t="s">
        <v>2226</v>
      </c>
      <c r="D1458" s="190" t="s">
        <v>1935</v>
      </c>
    </row>
    <row r="1459" spans="1:4">
      <c r="A1459" s="190">
        <v>1713</v>
      </c>
      <c r="B1459" s="190" t="s">
        <v>2227</v>
      </c>
      <c r="C1459" s="190" t="s">
        <v>2226</v>
      </c>
      <c r="D1459" s="190" t="s">
        <v>1935</v>
      </c>
    </row>
    <row r="1460" spans="1:4">
      <c r="A1460" s="190">
        <v>1715</v>
      </c>
      <c r="B1460" s="190" t="s">
        <v>2228</v>
      </c>
      <c r="C1460" s="190" t="s">
        <v>2226</v>
      </c>
      <c r="D1460" s="190" t="s">
        <v>1935</v>
      </c>
    </row>
    <row r="1461" spans="1:4">
      <c r="A1461" s="190">
        <v>1734</v>
      </c>
      <c r="B1461" s="190" t="s">
        <v>2229</v>
      </c>
      <c r="C1461" s="190" t="s">
        <v>2229</v>
      </c>
      <c r="D1461" s="190" t="s">
        <v>1935</v>
      </c>
    </row>
    <row r="1462" spans="1:4">
      <c r="A1462" s="190">
        <v>3182</v>
      </c>
      <c r="B1462" s="190" t="s">
        <v>2230</v>
      </c>
      <c r="C1462" s="190" t="s">
        <v>2230</v>
      </c>
      <c r="D1462" s="190" t="s">
        <v>1935</v>
      </c>
    </row>
    <row r="1463" spans="1:4">
      <c r="A1463" s="190">
        <v>3175</v>
      </c>
      <c r="B1463" s="190" t="s">
        <v>2231</v>
      </c>
      <c r="C1463" s="190" t="s">
        <v>2232</v>
      </c>
      <c r="D1463" s="190" t="s">
        <v>1935</v>
      </c>
    </row>
    <row r="1464" spans="1:4">
      <c r="A1464" s="190">
        <v>3184</v>
      </c>
      <c r="B1464" s="190" t="s">
        <v>2233</v>
      </c>
      <c r="C1464" s="190" t="s">
        <v>2232</v>
      </c>
      <c r="D1464" s="190" t="s">
        <v>1935</v>
      </c>
    </row>
    <row r="1465" spans="1:4">
      <c r="A1465" s="190">
        <v>1616</v>
      </c>
      <c r="B1465" s="190" t="s">
        <v>2234</v>
      </c>
      <c r="C1465" s="190" t="s">
        <v>2234</v>
      </c>
      <c r="D1465" s="190" t="s">
        <v>1935</v>
      </c>
    </row>
    <row r="1466" spans="1:4">
      <c r="A1466" s="190">
        <v>1617</v>
      </c>
      <c r="B1466" s="190" t="s">
        <v>2235</v>
      </c>
      <c r="C1466" s="190" t="s">
        <v>2234</v>
      </c>
      <c r="D1466" s="190" t="s">
        <v>1935</v>
      </c>
    </row>
    <row r="1467" spans="1:4">
      <c r="A1467" s="190">
        <v>1615</v>
      </c>
      <c r="B1467" s="190" t="s">
        <v>2236</v>
      </c>
      <c r="C1467" s="190" t="s">
        <v>2236</v>
      </c>
      <c r="D1467" s="190" t="s">
        <v>1935</v>
      </c>
    </row>
    <row r="1468" spans="1:4">
      <c r="A1468" s="190">
        <v>1618</v>
      </c>
      <c r="B1468" s="190" t="s">
        <v>2237</v>
      </c>
      <c r="C1468" s="190" t="s">
        <v>2238</v>
      </c>
      <c r="D1468" s="190" t="s">
        <v>1935</v>
      </c>
    </row>
    <row r="1469" spans="1:4">
      <c r="A1469" s="190">
        <v>1619</v>
      </c>
      <c r="B1469" s="190" t="s">
        <v>2239</v>
      </c>
      <c r="C1469" s="190" t="s">
        <v>2238</v>
      </c>
      <c r="D1469" s="190" t="s">
        <v>1935</v>
      </c>
    </row>
    <row r="1470" spans="1:4">
      <c r="A1470" s="190">
        <v>1614</v>
      </c>
      <c r="B1470" s="190" t="s">
        <v>2240</v>
      </c>
      <c r="C1470" s="190" t="s">
        <v>2240</v>
      </c>
      <c r="D1470" s="190" t="s">
        <v>1935</v>
      </c>
    </row>
    <row r="1471" spans="1:4">
      <c r="A1471" s="190">
        <v>1617</v>
      </c>
      <c r="B1471" s="190" t="s">
        <v>2241</v>
      </c>
      <c r="C1471" s="190" t="s">
        <v>2241</v>
      </c>
      <c r="D1471" s="190" t="s">
        <v>1935</v>
      </c>
    </row>
    <row r="1472" spans="1:4">
      <c r="A1472" s="190">
        <v>1609</v>
      </c>
      <c r="B1472" s="190" t="s">
        <v>2242</v>
      </c>
      <c r="C1472" s="190" t="s">
        <v>2243</v>
      </c>
      <c r="D1472" s="190" t="s">
        <v>1935</v>
      </c>
    </row>
    <row r="1473" spans="1:4">
      <c r="A1473" s="190">
        <v>1609</v>
      </c>
      <c r="B1473" s="190" t="s">
        <v>2244</v>
      </c>
      <c r="C1473" s="190" t="s">
        <v>2243</v>
      </c>
      <c r="D1473" s="190" t="s">
        <v>1935</v>
      </c>
    </row>
    <row r="1474" spans="1:4">
      <c r="A1474" s="190">
        <v>1609</v>
      </c>
      <c r="B1474" s="190" t="s">
        <v>2245</v>
      </c>
      <c r="C1474" s="190" t="s">
        <v>2243</v>
      </c>
      <c r="D1474" s="190" t="s">
        <v>1935</v>
      </c>
    </row>
    <row r="1475" spans="1:4">
      <c r="A1475" s="190">
        <v>1623</v>
      </c>
      <c r="B1475" s="190" t="s">
        <v>2246</v>
      </c>
      <c r="C1475" s="190" t="s">
        <v>2246</v>
      </c>
      <c r="D1475" s="190" t="s">
        <v>1935</v>
      </c>
    </row>
    <row r="1476" spans="1:4">
      <c r="A1476" s="190">
        <v>1699</v>
      </c>
      <c r="B1476" s="190" t="s">
        <v>2247</v>
      </c>
      <c r="C1476" s="190" t="s">
        <v>2248</v>
      </c>
      <c r="D1476" s="190" t="s">
        <v>1935</v>
      </c>
    </row>
    <row r="1477" spans="1:4">
      <c r="A1477" s="190">
        <v>1699</v>
      </c>
      <c r="B1477" s="190" t="s">
        <v>2249</v>
      </c>
      <c r="C1477" s="190" t="s">
        <v>2248</v>
      </c>
      <c r="D1477" s="190" t="s">
        <v>1935</v>
      </c>
    </row>
    <row r="1478" spans="1:4">
      <c r="A1478" s="190">
        <v>1699</v>
      </c>
      <c r="B1478" s="190" t="s">
        <v>2250</v>
      </c>
      <c r="C1478" s="190" t="s">
        <v>2248</v>
      </c>
      <c r="D1478" s="190" t="s">
        <v>1935</v>
      </c>
    </row>
    <row r="1479" spans="1:4">
      <c r="A1479" s="190">
        <v>1611</v>
      </c>
      <c r="B1479" s="190" t="s">
        <v>2251</v>
      </c>
      <c r="C1479" s="190" t="s">
        <v>2252</v>
      </c>
      <c r="D1479" s="190" t="s">
        <v>1935</v>
      </c>
    </row>
    <row r="1480" spans="1:4">
      <c r="A1480" s="190">
        <v>1624</v>
      </c>
      <c r="B1480" s="190" t="s">
        <v>2252</v>
      </c>
      <c r="C1480" s="190" t="s">
        <v>2252</v>
      </c>
      <c r="D1480" s="190" t="s">
        <v>1935</v>
      </c>
    </row>
    <row r="1481" spans="1:4">
      <c r="A1481" s="190">
        <v>1624</v>
      </c>
      <c r="B1481" s="190" t="s">
        <v>2253</v>
      </c>
      <c r="C1481" s="190" t="s">
        <v>2252</v>
      </c>
      <c r="D1481" s="190" t="s">
        <v>1935</v>
      </c>
    </row>
    <row r="1482" spans="1:4">
      <c r="A1482" s="190">
        <v>1624</v>
      </c>
      <c r="B1482" s="190" t="s">
        <v>2254</v>
      </c>
      <c r="C1482" s="190" t="s">
        <v>2252</v>
      </c>
      <c r="D1482" s="190" t="s">
        <v>1935</v>
      </c>
    </row>
    <row r="1483" spans="1:4">
      <c r="A1483" s="190">
        <v>1624</v>
      </c>
      <c r="B1483" s="190" t="s">
        <v>2254</v>
      </c>
      <c r="C1483" s="190" t="s">
        <v>2252</v>
      </c>
      <c r="D1483" s="190" t="s">
        <v>1935</v>
      </c>
    </row>
    <row r="1484" spans="1:4">
      <c r="A1484" s="190">
        <v>4622</v>
      </c>
      <c r="B1484" s="190" t="s">
        <v>2255</v>
      </c>
      <c r="C1484" s="190" t="s">
        <v>2255</v>
      </c>
      <c r="D1484" s="190" t="s">
        <v>2256</v>
      </c>
    </row>
    <row r="1485" spans="1:4">
      <c r="A1485" s="190">
        <v>4624</v>
      </c>
      <c r="B1485" s="190" t="s">
        <v>2257</v>
      </c>
      <c r="C1485" s="190" t="s">
        <v>2257</v>
      </c>
      <c r="D1485" s="190" t="s">
        <v>2256</v>
      </c>
    </row>
    <row r="1486" spans="1:4">
      <c r="A1486" s="190">
        <v>4703</v>
      </c>
      <c r="B1486" s="190" t="s">
        <v>2258</v>
      </c>
      <c r="C1486" s="190" t="s">
        <v>2258</v>
      </c>
      <c r="D1486" s="190" t="s">
        <v>2256</v>
      </c>
    </row>
    <row r="1487" spans="1:4">
      <c r="A1487" s="190">
        <v>4623</v>
      </c>
      <c r="B1487" s="190" t="s">
        <v>2259</v>
      </c>
      <c r="C1487" s="190" t="s">
        <v>2259</v>
      </c>
      <c r="D1487" s="190" t="s">
        <v>2256</v>
      </c>
    </row>
    <row r="1488" spans="1:4">
      <c r="A1488" s="190">
        <v>4626</v>
      </c>
      <c r="B1488" s="190" t="s">
        <v>2260</v>
      </c>
      <c r="C1488" s="190" t="s">
        <v>2260</v>
      </c>
      <c r="D1488" s="190" t="s">
        <v>2256</v>
      </c>
    </row>
    <row r="1489" spans="1:4">
      <c r="A1489" s="190">
        <v>4625</v>
      </c>
      <c r="B1489" s="190" t="s">
        <v>2261</v>
      </c>
      <c r="C1489" s="190" t="s">
        <v>2261</v>
      </c>
      <c r="D1489" s="190" t="s">
        <v>2256</v>
      </c>
    </row>
    <row r="1490" spans="1:4">
      <c r="A1490" s="190">
        <v>4702</v>
      </c>
      <c r="B1490" s="190" t="s">
        <v>2262</v>
      </c>
      <c r="C1490" s="190" t="s">
        <v>2262</v>
      </c>
      <c r="D1490" s="190" t="s">
        <v>2256</v>
      </c>
    </row>
    <row r="1491" spans="1:4">
      <c r="A1491" s="190">
        <v>4628</v>
      </c>
      <c r="B1491" s="190" t="s">
        <v>2263</v>
      </c>
      <c r="C1491" s="190" t="s">
        <v>2263</v>
      </c>
      <c r="D1491" s="190" t="s">
        <v>2256</v>
      </c>
    </row>
    <row r="1492" spans="1:4">
      <c r="A1492" s="190">
        <v>4714</v>
      </c>
      <c r="B1492" s="190" t="s">
        <v>2264</v>
      </c>
      <c r="C1492" s="190" t="s">
        <v>2264</v>
      </c>
      <c r="D1492" s="190" t="s">
        <v>2256</v>
      </c>
    </row>
    <row r="1493" spans="1:4">
      <c r="A1493" s="190">
        <v>4710</v>
      </c>
      <c r="B1493" s="190" t="s">
        <v>2265</v>
      </c>
      <c r="C1493" s="190" t="s">
        <v>2265</v>
      </c>
      <c r="D1493" s="190" t="s">
        <v>2256</v>
      </c>
    </row>
    <row r="1494" spans="1:4">
      <c r="A1494" s="190">
        <v>4715</v>
      </c>
      <c r="B1494" s="190" t="s">
        <v>2266</v>
      </c>
      <c r="C1494" s="190" t="s">
        <v>2266</v>
      </c>
      <c r="D1494" s="190" t="s">
        <v>2256</v>
      </c>
    </row>
    <row r="1495" spans="1:4">
      <c r="A1495" s="190">
        <v>4718</v>
      </c>
      <c r="B1495" s="190" t="s">
        <v>2267</v>
      </c>
      <c r="C1495" s="190" t="s">
        <v>2268</v>
      </c>
      <c r="D1495" s="190" t="s">
        <v>2256</v>
      </c>
    </row>
    <row r="1496" spans="1:4">
      <c r="A1496" s="190">
        <v>4712</v>
      </c>
      <c r="B1496" s="190" t="s">
        <v>2269</v>
      </c>
      <c r="C1496" s="190" t="s">
        <v>2269</v>
      </c>
      <c r="D1496" s="190" t="s">
        <v>2256</v>
      </c>
    </row>
    <row r="1497" spans="1:4">
      <c r="A1497" s="190">
        <v>4713</v>
      </c>
      <c r="B1497" s="190" t="s">
        <v>2270</v>
      </c>
      <c r="C1497" s="190" t="s">
        <v>2270</v>
      </c>
      <c r="D1497" s="190" t="s">
        <v>2256</v>
      </c>
    </row>
    <row r="1498" spans="1:4">
      <c r="A1498" s="190">
        <v>4717</v>
      </c>
      <c r="B1498" s="190" t="s">
        <v>2271</v>
      </c>
      <c r="C1498" s="190" t="s">
        <v>2272</v>
      </c>
      <c r="D1498" s="190" t="s">
        <v>2256</v>
      </c>
    </row>
    <row r="1499" spans="1:4">
      <c r="A1499" s="190">
        <v>4719</v>
      </c>
      <c r="B1499" s="190" t="s">
        <v>2273</v>
      </c>
      <c r="C1499" s="190" t="s">
        <v>2272</v>
      </c>
      <c r="D1499" s="190" t="s">
        <v>2256</v>
      </c>
    </row>
    <row r="1500" spans="1:4">
      <c r="A1500" s="190">
        <v>4716</v>
      </c>
      <c r="B1500" s="190" t="s">
        <v>2274</v>
      </c>
      <c r="C1500" s="190" t="s">
        <v>2275</v>
      </c>
      <c r="D1500" s="190" t="s">
        <v>2256</v>
      </c>
    </row>
    <row r="1501" spans="1:4">
      <c r="A1501" s="190">
        <v>4716</v>
      </c>
      <c r="B1501" s="190" t="s">
        <v>2276</v>
      </c>
      <c r="C1501" s="190" t="s">
        <v>2275</v>
      </c>
      <c r="D1501" s="190" t="s">
        <v>2256</v>
      </c>
    </row>
    <row r="1502" spans="1:4">
      <c r="A1502" s="190">
        <v>4585</v>
      </c>
      <c r="B1502" s="190" t="s">
        <v>2277</v>
      </c>
      <c r="C1502" s="190" t="s">
        <v>2277</v>
      </c>
      <c r="D1502" s="190" t="s">
        <v>2256</v>
      </c>
    </row>
    <row r="1503" spans="1:4">
      <c r="A1503" s="190">
        <v>4571</v>
      </c>
      <c r="B1503" s="190" t="s">
        <v>2278</v>
      </c>
      <c r="C1503" s="190" t="s">
        <v>2279</v>
      </c>
      <c r="D1503" s="190" t="s">
        <v>2256</v>
      </c>
    </row>
    <row r="1504" spans="1:4">
      <c r="A1504" s="190">
        <v>4571</v>
      </c>
      <c r="B1504" s="190" t="s">
        <v>2280</v>
      </c>
      <c r="C1504" s="190" t="s">
        <v>2279</v>
      </c>
      <c r="D1504" s="190" t="s">
        <v>2256</v>
      </c>
    </row>
    <row r="1505" spans="1:4">
      <c r="A1505" s="190">
        <v>4584</v>
      </c>
      <c r="B1505" s="190" t="s">
        <v>2281</v>
      </c>
      <c r="C1505" s="190" t="s">
        <v>2282</v>
      </c>
      <c r="D1505" s="190" t="s">
        <v>2256</v>
      </c>
    </row>
    <row r="1506" spans="1:4">
      <c r="A1506" s="190">
        <v>4584</v>
      </c>
      <c r="B1506" s="190" t="s">
        <v>2283</v>
      </c>
      <c r="C1506" s="190" t="s">
        <v>2282</v>
      </c>
      <c r="D1506" s="190" t="s">
        <v>2256</v>
      </c>
    </row>
    <row r="1507" spans="1:4">
      <c r="A1507" s="190">
        <v>3254</v>
      </c>
      <c r="B1507" s="190" t="s">
        <v>2284</v>
      </c>
      <c r="C1507" s="190" t="s">
        <v>2284</v>
      </c>
      <c r="D1507" s="190" t="s">
        <v>2256</v>
      </c>
    </row>
    <row r="1508" spans="1:4">
      <c r="A1508" s="190">
        <v>3254</v>
      </c>
      <c r="B1508" s="190" t="s">
        <v>2285</v>
      </c>
      <c r="C1508" s="190" t="s">
        <v>2284</v>
      </c>
      <c r="D1508" s="190" t="s">
        <v>2256</v>
      </c>
    </row>
    <row r="1509" spans="1:4">
      <c r="A1509" s="190">
        <v>3307</v>
      </c>
      <c r="B1509" s="190" t="s">
        <v>2286</v>
      </c>
      <c r="C1509" s="190" t="s">
        <v>2284</v>
      </c>
      <c r="D1509" s="190" t="s">
        <v>2256</v>
      </c>
    </row>
    <row r="1510" spans="1:4">
      <c r="A1510" s="190">
        <v>4588</v>
      </c>
      <c r="B1510" s="190" t="s">
        <v>2287</v>
      </c>
      <c r="C1510" s="190" t="s">
        <v>2284</v>
      </c>
      <c r="D1510" s="190" t="s">
        <v>2256</v>
      </c>
    </row>
    <row r="1511" spans="1:4">
      <c r="A1511" s="190">
        <v>3253</v>
      </c>
      <c r="B1511" s="190" t="s">
        <v>2288</v>
      </c>
      <c r="C1511" s="190" t="s">
        <v>2288</v>
      </c>
      <c r="D1511" s="190" t="s">
        <v>2256</v>
      </c>
    </row>
    <row r="1512" spans="1:4">
      <c r="A1512" s="190">
        <v>4588</v>
      </c>
      <c r="B1512" s="190" t="s">
        <v>2289</v>
      </c>
      <c r="C1512" s="190" t="s">
        <v>2289</v>
      </c>
      <c r="D1512" s="190" t="s">
        <v>2256</v>
      </c>
    </row>
    <row r="1513" spans="1:4">
      <c r="A1513" s="190">
        <v>4574</v>
      </c>
      <c r="B1513" s="190" t="s">
        <v>2290</v>
      </c>
      <c r="C1513" s="190" t="s">
        <v>2291</v>
      </c>
      <c r="D1513" s="190" t="s">
        <v>2256</v>
      </c>
    </row>
    <row r="1514" spans="1:4">
      <c r="A1514" s="190">
        <v>4574</v>
      </c>
      <c r="B1514" s="190" t="s">
        <v>2292</v>
      </c>
      <c r="C1514" s="190" t="s">
        <v>2291</v>
      </c>
      <c r="D1514" s="190" t="s">
        <v>2256</v>
      </c>
    </row>
    <row r="1515" spans="1:4">
      <c r="A1515" s="190">
        <v>4576</v>
      </c>
      <c r="B1515" s="190" t="s">
        <v>2293</v>
      </c>
      <c r="C1515" s="190" t="s">
        <v>2294</v>
      </c>
      <c r="D1515" s="190" t="s">
        <v>2256</v>
      </c>
    </row>
    <row r="1516" spans="1:4">
      <c r="A1516" s="190">
        <v>4577</v>
      </c>
      <c r="B1516" s="190" t="s">
        <v>2295</v>
      </c>
      <c r="C1516" s="190" t="s">
        <v>2294</v>
      </c>
      <c r="D1516" s="190" t="s">
        <v>2256</v>
      </c>
    </row>
    <row r="1517" spans="1:4">
      <c r="A1517" s="190">
        <v>4578</v>
      </c>
      <c r="B1517" s="190" t="s">
        <v>2296</v>
      </c>
      <c r="C1517" s="190" t="s">
        <v>2294</v>
      </c>
      <c r="D1517" s="190" t="s">
        <v>2256</v>
      </c>
    </row>
    <row r="1518" spans="1:4">
      <c r="A1518" s="190">
        <v>4579</v>
      </c>
      <c r="B1518" s="190" t="s">
        <v>2297</v>
      </c>
      <c r="C1518" s="190" t="s">
        <v>2294</v>
      </c>
      <c r="D1518" s="190" t="s">
        <v>2256</v>
      </c>
    </row>
    <row r="1519" spans="1:4">
      <c r="A1519" s="190">
        <v>4581</v>
      </c>
      <c r="B1519" s="190" t="s">
        <v>2298</v>
      </c>
      <c r="C1519" s="190" t="s">
        <v>2294</v>
      </c>
      <c r="D1519" s="190" t="s">
        <v>2256</v>
      </c>
    </row>
    <row r="1520" spans="1:4">
      <c r="A1520" s="190">
        <v>4582</v>
      </c>
      <c r="B1520" s="190" t="s">
        <v>2299</v>
      </c>
      <c r="C1520" s="190" t="s">
        <v>2294</v>
      </c>
      <c r="D1520" s="190" t="s">
        <v>2256</v>
      </c>
    </row>
    <row r="1521" spans="1:4">
      <c r="A1521" s="190">
        <v>4583</v>
      </c>
      <c r="B1521" s="190" t="s">
        <v>2300</v>
      </c>
      <c r="C1521" s="190" t="s">
        <v>2294</v>
      </c>
      <c r="D1521" s="190" t="s">
        <v>2256</v>
      </c>
    </row>
    <row r="1522" spans="1:4">
      <c r="A1522" s="190">
        <v>4583</v>
      </c>
      <c r="B1522" s="190" t="s">
        <v>2301</v>
      </c>
      <c r="C1522" s="190" t="s">
        <v>2294</v>
      </c>
      <c r="D1522" s="190" t="s">
        <v>2256</v>
      </c>
    </row>
    <row r="1523" spans="1:4">
      <c r="A1523" s="190">
        <v>4586</v>
      </c>
      <c r="B1523" s="190" t="s">
        <v>2302</v>
      </c>
      <c r="C1523" s="190" t="s">
        <v>2294</v>
      </c>
      <c r="D1523" s="190" t="s">
        <v>2256</v>
      </c>
    </row>
    <row r="1524" spans="1:4">
      <c r="A1524" s="190">
        <v>4587</v>
      </c>
      <c r="B1524" s="190" t="s">
        <v>2303</v>
      </c>
      <c r="C1524" s="190" t="s">
        <v>2294</v>
      </c>
      <c r="D1524" s="190" t="s">
        <v>2256</v>
      </c>
    </row>
    <row r="1525" spans="1:4">
      <c r="A1525" s="190">
        <v>4588</v>
      </c>
      <c r="B1525" s="190" t="s">
        <v>2304</v>
      </c>
      <c r="C1525" s="190" t="s">
        <v>2294</v>
      </c>
      <c r="D1525" s="190" t="s">
        <v>2256</v>
      </c>
    </row>
    <row r="1526" spans="1:4">
      <c r="A1526" s="190">
        <v>4112</v>
      </c>
      <c r="B1526" s="190" t="s">
        <v>2305</v>
      </c>
      <c r="C1526" s="190" t="s">
        <v>2305</v>
      </c>
      <c r="D1526" s="190" t="s">
        <v>2256</v>
      </c>
    </row>
    <row r="1527" spans="1:4">
      <c r="A1527" s="190">
        <v>4413</v>
      </c>
      <c r="B1527" s="190" t="s">
        <v>2306</v>
      </c>
      <c r="C1527" s="190" t="s">
        <v>2307</v>
      </c>
      <c r="D1527" s="190" t="s">
        <v>2256</v>
      </c>
    </row>
    <row r="1528" spans="1:4">
      <c r="A1528" s="190">
        <v>4143</v>
      </c>
      <c r="B1528" s="190" t="s">
        <v>2308</v>
      </c>
      <c r="C1528" s="190" t="s">
        <v>2308</v>
      </c>
      <c r="D1528" s="190" t="s">
        <v>2256</v>
      </c>
    </row>
    <row r="1529" spans="1:4">
      <c r="A1529" s="190">
        <v>4145</v>
      </c>
      <c r="B1529" s="190" t="s">
        <v>2309</v>
      </c>
      <c r="C1529" s="190" t="s">
        <v>2309</v>
      </c>
      <c r="D1529" s="190" t="s">
        <v>2256</v>
      </c>
    </row>
    <row r="1530" spans="1:4">
      <c r="A1530" s="190">
        <v>4146</v>
      </c>
      <c r="B1530" s="190" t="s">
        <v>2310</v>
      </c>
      <c r="C1530" s="190" t="s">
        <v>2310</v>
      </c>
      <c r="D1530" s="190" t="s">
        <v>2256</v>
      </c>
    </row>
    <row r="1531" spans="1:4">
      <c r="A1531" s="190">
        <v>4112</v>
      </c>
      <c r="B1531" s="190" t="s">
        <v>2311</v>
      </c>
      <c r="C1531" s="190" t="s">
        <v>2312</v>
      </c>
      <c r="D1531" s="190" t="s">
        <v>2256</v>
      </c>
    </row>
    <row r="1532" spans="1:4">
      <c r="A1532" s="190">
        <v>4114</v>
      </c>
      <c r="B1532" s="190" t="s">
        <v>2313</v>
      </c>
      <c r="C1532" s="190" t="s">
        <v>2312</v>
      </c>
      <c r="D1532" s="190" t="s">
        <v>2256</v>
      </c>
    </row>
    <row r="1533" spans="1:4">
      <c r="A1533" s="190">
        <v>4115</v>
      </c>
      <c r="B1533" s="190" t="s">
        <v>2314</v>
      </c>
      <c r="C1533" s="190" t="s">
        <v>2315</v>
      </c>
      <c r="D1533" s="190" t="s">
        <v>2256</v>
      </c>
    </row>
    <row r="1534" spans="1:4">
      <c r="A1534" s="190">
        <v>4116</v>
      </c>
      <c r="B1534" s="190" t="s">
        <v>2316</v>
      </c>
      <c r="C1534" s="190" t="s">
        <v>2315</v>
      </c>
      <c r="D1534" s="190" t="s">
        <v>2256</v>
      </c>
    </row>
    <row r="1535" spans="1:4">
      <c r="A1535" s="190">
        <v>4412</v>
      </c>
      <c r="B1535" s="190" t="s">
        <v>2317</v>
      </c>
      <c r="C1535" s="190" t="s">
        <v>2318</v>
      </c>
      <c r="D1535" s="190" t="s">
        <v>2256</v>
      </c>
    </row>
    <row r="1536" spans="1:4">
      <c r="A1536" s="190">
        <v>4421</v>
      </c>
      <c r="B1536" s="190" t="s">
        <v>2319</v>
      </c>
      <c r="C1536" s="190" t="s">
        <v>2318</v>
      </c>
      <c r="D1536" s="190" t="s">
        <v>2256</v>
      </c>
    </row>
    <row r="1537" spans="1:4">
      <c r="A1537" s="190">
        <v>4118</v>
      </c>
      <c r="B1537" s="190" t="s">
        <v>2320</v>
      </c>
      <c r="C1537" s="190" t="s">
        <v>2320</v>
      </c>
      <c r="D1537" s="190" t="s">
        <v>2256</v>
      </c>
    </row>
    <row r="1538" spans="1:4">
      <c r="A1538" s="190">
        <v>4206</v>
      </c>
      <c r="B1538" s="190" t="s">
        <v>2321</v>
      </c>
      <c r="C1538" s="190" t="s">
        <v>2322</v>
      </c>
      <c r="D1538" s="190" t="s">
        <v>2256</v>
      </c>
    </row>
    <row r="1539" spans="1:4">
      <c r="A1539" s="190">
        <v>4108</v>
      </c>
      <c r="B1539" s="190" t="s">
        <v>2323</v>
      </c>
      <c r="C1539" s="190" t="s">
        <v>2323</v>
      </c>
      <c r="D1539" s="190" t="s">
        <v>2256</v>
      </c>
    </row>
    <row r="1540" spans="1:4">
      <c r="A1540" s="190">
        <v>4633</v>
      </c>
      <c r="B1540" s="190" t="s">
        <v>2324</v>
      </c>
      <c r="C1540" s="190" t="s">
        <v>2325</v>
      </c>
      <c r="D1540" s="190" t="s">
        <v>2256</v>
      </c>
    </row>
    <row r="1541" spans="1:4">
      <c r="A1541" s="190">
        <v>4468</v>
      </c>
      <c r="B1541" s="190" t="s">
        <v>2326</v>
      </c>
      <c r="C1541" s="190" t="s">
        <v>2326</v>
      </c>
      <c r="D1541" s="190" t="s">
        <v>2256</v>
      </c>
    </row>
    <row r="1542" spans="1:4">
      <c r="A1542" s="190">
        <v>4654</v>
      </c>
      <c r="B1542" s="190" t="s">
        <v>2327</v>
      </c>
      <c r="C1542" s="190" t="s">
        <v>2327</v>
      </c>
      <c r="D1542" s="190" t="s">
        <v>2256</v>
      </c>
    </row>
    <row r="1543" spans="1:4">
      <c r="A1543" s="190">
        <v>5013</v>
      </c>
      <c r="B1543" s="190" t="s">
        <v>2328</v>
      </c>
      <c r="C1543" s="190" t="s">
        <v>2328</v>
      </c>
      <c r="D1543" s="190" t="s">
        <v>2256</v>
      </c>
    </row>
    <row r="1544" spans="1:4">
      <c r="A1544" s="190">
        <v>4653</v>
      </c>
      <c r="B1544" s="190" t="s">
        <v>2329</v>
      </c>
      <c r="C1544" s="190" t="s">
        <v>2329</v>
      </c>
      <c r="D1544" s="190" t="s">
        <v>2256</v>
      </c>
    </row>
    <row r="1545" spans="1:4">
      <c r="A1545" s="190">
        <v>4655</v>
      </c>
      <c r="B1545" s="190" t="s">
        <v>2330</v>
      </c>
      <c r="C1545" s="190" t="s">
        <v>2330</v>
      </c>
      <c r="D1545" s="190" t="s">
        <v>2256</v>
      </c>
    </row>
    <row r="1546" spans="1:4">
      <c r="A1546" s="190">
        <v>4655</v>
      </c>
      <c r="B1546" s="190" t="s">
        <v>2331</v>
      </c>
      <c r="C1546" s="190" t="s">
        <v>2330</v>
      </c>
      <c r="D1546" s="190" t="s">
        <v>2256</v>
      </c>
    </row>
    <row r="1547" spans="1:4">
      <c r="A1547" s="190">
        <v>4632</v>
      </c>
      <c r="B1547" s="190" t="s">
        <v>2332</v>
      </c>
      <c r="C1547" s="190" t="s">
        <v>2332</v>
      </c>
      <c r="D1547" s="190" t="s">
        <v>2256</v>
      </c>
    </row>
    <row r="1548" spans="1:4">
      <c r="A1548" s="190">
        <v>4652</v>
      </c>
      <c r="B1548" s="190" t="s">
        <v>2333</v>
      </c>
      <c r="C1548" s="190" t="s">
        <v>2333</v>
      </c>
      <c r="D1548" s="190" t="s">
        <v>2256</v>
      </c>
    </row>
    <row r="1549" spans="1:4">
      <c r="A1549" s="190">
        <v>4634</v>
      </c>
      <c r="B1549" s="190" t="s">
        <v>2334</v>
      </c>
      <c r="C1549" s="190" t="s">
        <v>2335</v>
      </c>
      <c r="D1549" s="190" t="s">
        <v>2256</v>
      </c>
    </row>
    <row r="1550" spans="1:4">
      <c r="A1550" s="190">
        <v>5015</v>
      </c>
      <c r="B1550" s="190" t="s">
        <v>2336</v>
      </c>
      <c r="C1550" s="190" t="s">
        <v>2337</v>
      </c>
      <c r="D1550" s="190" t="s">
        <v>2256</v>
      </c>
    </row>
    <row r="1551" spans="1:4">
      <c r="A1551" s="190">
        <v>4556</v>
      </c>
      <c r="B1551" s="190" t="s">
        <v>2338</v>
      </c>
      <c r="C1551" s="190" t="s">
        <v>2339</v>
      </c>
      <c r="D1551" s="190" t="s">
        <v>2256</v>
      </c>
    </row>
    <row r="1552" spans="1:4">
      <c r="A1552" s="190">
        <v>4556</v>
      </c>
      <c r="B1552" s="190" t="s">
        <v>2340</v>
      </c>
      <c r="C1552" s="190" t="s">
        <v>2339</v>
      </c>
      <c r="D1552" s="190" t="s">
        <v>2256</v>
      </c>
    </row>
    <row r="1553" spans="1:4">
      <c r="A1553" s="190">
        <v>4556</v>
      </c>
      <c r="B1553" s="190" t="s">
        <v>2341</v>
      </c>
      <c r="C1553" s="190" t="s">
        <v>2339</v>
      </c>
      <c r="D1553" s="190" t="s">
        <v>2256</v>
      </c>
    </row>
    <row r="1554" spans="1:4">
      <c r="A1554" s="190">
        <v>4562</v>
      </c>
      <c r="B1554" s="190" t="s">
        <v>2342</v>
      </c>
      <c r="C1554" s="190" t="s">
        <v>2342</v>
      </c>
      <c r="D1554" s="190" t="s">
        <v>2256</v>
      </c>
    </row>
    <row r="1555" spans="1:4">
      <c r="A1555" s="190">
        <v>4556</v>
      </c>
      <c r="B1555" s="190" t="s">
        <v>2343</v>
      </c>
      <c r="C1555" s="190" t="s">
        <v>2343</v>
      </c>
      <c r="D1555" s="190" t="s">
        <v>2256</v>
      </c>
    </row>
    <row r="1556" spans="1:4">
      <c r="A1556" s="190">
        <v>4543</v>
      </c>
      <c r="B1556" s="190" t="s">
        <v>2344</v>
      </c>
      <c r="C1556" s="190" t="s">
        <v>2344</v>
      </c>
      <c r="D1556" s="190" t="s">
        <v>2256</v>
      </c>
    </row>
    <row r="1557" spans="1:4">
      <c r="A1557" s="190">
        <v>4552</v>
      </c>
      <c r="B1557" s="190" t="s">
        <v>2345</v>
      </c>
      <c r="C1557" s="190" t="s">
        <v>2345</v>
      </c>
      <c r="D1557" s="190" t="s">
        <v>2256</v>
      </c>
    </row>
    <row r="1558" spans="1:4">
      <c r="A1558" s="190">
        <v>4554</v>
      </c>
      <c r="B1558" s="190" t="s">
        <v>2346</v>
      </c>
      <c r="C1558" s="190" t="s">
        <v>2346</v>
      </c>
      <c r="D1558" s="190" t="s">
        <v>2256</v>
      </c>
    </row>
    <row r="1559" spans="1:4">
      <c r="A1559" s="190">
        <v>4563</v>
      </c>
      <c r="B1559" s="190" t="s">
        <v>2347</v>
      </c>
      <c r="C1559" s="190" t="s">
        <v>2347</v>
      </c>
      <c r="D1559" s="190" t="s">
        <v>2256</v>
      </c>
    </row>
    <row r="1560" spans="1:4">
      <c r="A1560" s="190">
        <v>4566</v>
      </c>
      <c r="B1560" s="190" t="s">
        <v>2348</v>
      </c>
      <c r="C1560" s="190" t="s">
        <v>2348</v>
      </c>
      <c r="D1560" s="190" t="s">
        <v>2256</v>
      </c>
    </row>
    <row r="1561" spans="1:4">
      <c r="A1561" s="190">
        <v>4557</v>
      </c>
      <c r="B1561" s="190" t="s">
        <v>2349</v>
      </c>
      <c r="C1561" s="190" t="s">
        <v>2349</v>
      </c>
      <c r="D1561" s="190" t="s">
        <v>2256</v>
      </c>
    </row>
    <row r="1562" spans="1:4">
      <c r="A1562" s="190">
        <v>4554</v>
      </c>
      <c r="B1562" s="190" t="s">
        <v>2350</v>
      </c>
      <c r="C1562" s="190" t="s">
        <v>2350</v>
      </c>
      <c r="D1562" s="190" t="s">
        <v>2256</v>
      </c>
    </row>
    <row r="1563" spans="1:4">
      <c r="A1563" s="190">
        <v>4566</v>
      </c>
      <c r="B1563" s="190" t="s">
        <v>2351</v>
      </c>
      <c r="C1563" s="190" t="s">
        <v>2351</v>
      </c>
      <c r="D1563" s="190" t="s">
        <v>2256</v>
      </c>
    </row>
    <row r="1564" spans="1:4">
      <c r="A1564" s="190">
        <v>4573</v>
      </c>
      <c r="B1564" s="190" t="s">
        <v>2352</v>
      </c>
      <c r="C1564" s="190" t="s">
        <v>2352</v>
      </c>
      <c r="D1564" s="190" t="s">
        <v>2256</v>
      </c>
    </row>
    <row r="1565" spans="1:4">
      <c r="A1565" s="190">
        <v>4542</v>
      </c>
      <c r="B1565" s="190" t="s">
        <v>2353</v>
      </c>
      <c r="C1565" s="190" t="s">
        <v>2353</v>
      </c>
      <c r="D1565" s="190" t="s">
        <v>2256</v>
      </c>
    </row>
    <row r="1566" spans="1:4">
      <c r="A1566" s="190">
        <v>4564</v>
      </c>
      <c r="B1566" s="190" t="s">
        <v>2354</v>
      </c>
      <c r="C1566" s="190" t="s">
        <v>2354</v>
      </c>
      <c r="D1566" s="190" t="s">
        <v>2256</v>
      </c>
    </row>
    <row r="1567" spans="1:4">
      <c r="A1567" s="190">
        <v>4566</v>
      </c>
      <c r="B1567" s="190" t="s">
        <v>2355</v>
      </c>
      <c r="C1567" s="190" t="s">
        <v>2355</v>
      </c>
      <c r="D1567" s="190" t="s">
        <v>2256</v>
      </c>
    </row>
    <row r="1568" spans="1:4">
      <c r="A1568" s="190">
        <v>4565</v>
      </c>
      <c r="B1568" s="190" t="s">
        <v>2356</v>
      </c>
      <c r="C1568" s="190" t="s">
        <v>2356</v>
      </c>
      <c r="D1568" s="190" t="s">
        <v>2256</v>
      </c>
    </row>
    <row r="1569" spans="1:4">
      <c r="A1569" s="190">
        <v>4553</v>
      </c>
      <c r="B1569" s="190" t="s">
        <v>2357</v>
      </c>
      <c r="C1569" s="190" t="s">
        <v>2357</v>
      </c>
      <c r="D1569" s="190" t="s">
        <v>2256</v>
      </c>
    </row>
    <row r="1570" spans="1:4">
      <c r="A1570" s="190">
        <v>4528</v>
      </c>
      <c r="B1570" s="190" t="s">
        <v>2358</v>
      </c>
      <c r="C1570" s="190" t="s">
        <v>2358</v>
      </c>
      <c r="D1570" s="190" t="s">
        <v>2256</v>
      </c>
    </row>
    <row r="1571" spans="1:4">
      <c r="A1571" s="190">
        <v>4558</v>
      </c>
      <c r="B1571" s="190" t="s">
        <v>2359</v>
      </c>
      <c r="C1571" s="190" t="s">
        <v>2360</v>
      </c>
      <c r="D1571" s="190" t="s">
        <v>2256</v>
      </c>
    </row>
    <row r="1572" spans="1:4">
      <c r="A1572" s="190">
        <v>4558</v>
      </c>
      <c r="B1572" s="190" t="s">
        <v>2361</v>
      </c>
      <c r="C1572" s="190" t="s">
        <v>2360</v>
      </c>
      <c r="D1572" s="190" t="s">
        <v>2256</v>
      </c>
    </row>
    <row r="1573" spans="1:4">
      <c r="A1573" s="190">
        <v>4558</v>
      </c>
      <c r="B1573" s="190" t="s">
        <v>2362</v>
      </c>
      <c r="C1573" s="190" t="s">
        <v>2360</v>
      </c>
      <c r="D1573" s="190" t="s">
        <v>2256</v>
      </c>
    </row>
    <row r="1574" spans="1:4">
      <c r="A1574" s="190">
        <v>4524</v>
      </c>
      <c r="B1574" s="190" t="s">
        <v>2363</v>
      </c>
      <c r="C1574" s="190" t="s">
        <v>2364</v>
      </c>
      <c r="D1574" s="190" t="s">
        <v>2256</v>
      </c>
    </row>
    <row r="1575" spans="1:4">
      <c r="A1575" s="190">
        <v>4524</v>
      </c>
      <c r="B1575" s="190" t="s">
        <v>2365</v>
      </c>
      <c r="C1575" s="190" t="s">
        <v>2364</v>
      </c>
      <c r="D1575" s="190" t="s">
        <v>2256</v>
      </c>
    </row>
    <row r="1576" spans="1:4">
      <c r="A1576" s="190">
        <v>4525</v>
      </c>
      <c r="B1576" s="190" t="s">
        <v>2366</v>
      </c>
      <c r="C1576" s="190" t="s">
        <v>2364</v>
      </c>
      <c r="D1576" s="190" t="s">
        <v>2256</v>
      </c>
    </row>
    <row r="1577" spans="1:4">
      <c r="A1577" s="190">
        <v>4512</v>
      </c>
      <c r="B1577" s="190" t="s">
        <v>2367</v>
      </c>
      <c r="C1577" s="190" t="s">
        <v>2367</v>
      </c>
      <c r="D1577" s="190" t="s">
        <v>2256</v>
      </c>
    </row>
    <row r="1578" spans="1:4">
      <c r="A1578" s="190">
        <v>2544</v>
      </c>
      <c r="B1578" s="190" t="s">
        <v>2368</v>
      </c>
      <c r="C1578" s="190" t="s">
        <v>2368</v>
      </c>
      <c r="D1578" s="190" t="s">
        <v>2256</v>
      </c>
    </row>
    <row r="1579" spans="1:4">
      <c r="A1579" s="190">
        <v>4532</v>
      </c>
      <c r="B1579" s="190" t="s">
        <v>2369</v>
      </c>
      <c r="C1579" s="190" t="s">
        <v>2370</v>
      </c>
      <c r="D1579" s="190" t="s">
        <v>2256</v>
      </c>
    </row>
    <row r="1580" spans="1:4">
      <c r="A1580" s="190">
        <v>4534</v>
      </c>
      <c r="B1580" s="190" t="s">
        <v>2371</v>
      </c>
      <c r="C1580" s="190" t="s">
        <v>2371</v>
      </c>
      <c r="D1580" s="190" t="s">
        <v>2256</v>
      </c>
    </row>
    <row r="1581" spans="1:4">
      <c r="A1581" s="190">
        <v>2540</v>
      </c>
      <c r="B1581" s="190" t="s">
        <v>2372</v>
      </c>
      <c r="C1581" s="190" t="s">
        <v>2372</v>
      </c>
      <c r="D1581" s="190" t="s">
        <v>2256</v>
      </c>
    </row>
    <row r="1582" spans="1:4">
      <c r="A1582" s="190">
        <v>4524</v>
      </c>
      <c r="B1582" s="190" t="s">
        <v>2373</v>
      </c>
      <c r="C1582" s="190" t="s">
        <v>2373</v>
      </c>
      <c r="D1582" s="190" t="s">
        <v>2256</v>
      </c>
    </row>
    <row r="1583" spans="1:4">
      <c r="A1583" s="190">
        <v>4535</v>
      </c>
      <c r="B1583" s="190" t="s">
        <v>2374</v>
      </c>
      <c r="C1583" s="190" t="s">
        <v>2374</v>
      </c>
      <c r="D1583" s="190" t="s">
        <v>2256</v>
      </c>
    </row>
    <row r="1584" spans="1:4">
      <c r="A1584" s="190">
        <v>4535</v>
      </c>
      <c r="B1584" s="190" t="s">
        <v>2375</v>
      </c>
      <c r="C1584" s="190" t="s">
        <v>2375</v>
      </c>
      <c r="D1584" s="190" t="s">
        <v>2256</v>
      </c>
    </row>
    <row r="1585" spans="1:4">
      <c r="A1585" s="190">
        <v>4513</v>
      </c>
      <c r="B1585" s="190" t="s">
        <v>2376</v>
      </c>
      <c r="C1585" s="190" t="s">
        <v>2376</v>
      </c>
      <c r="D1585" s="190" t="s">
        <v>2256</v>
      </c>
    </row>
    <row r="1586" spans="1:4">
      <c r="A1586" s="190">
        <v>4514</v>
      </c>
      <c r="B1586" s="190" t="s">
        <v>2377</v>
      </c>
      <c r="C1586" s="190" t="s">
        <v>2377</v>
      </c>
      <c r="D1586" s="190" t="s">
        <v>2256</v>
      </c>
    </row>
    <row r="1587" spans="1:4">
      <c r="A1587" s="190">
        <v>4515</v>
      </c>
      <c r="B1587" s="190" t="s">
        <v>2378</v>
      </c>
      <c r="C1587" s="190" t="s">
        <v>2379</v>
      </c>
      <c r="D1587" s="190" t="s">
        <v>2256</v>
      </c>
    </row>
    <row r="1588" spans="1:4">
      <c r="A1588" s="190">
        <v>4515</v>
      </c>
      <c r="B1588" s="190" t="s">
        <v>2380</v>
      </c>
      <c r="C1588" s="190" t="s">
        <v>2379</v>
      </c>
      <c r="D1588" s="190" t="s">
        <v>2256</v>
      </c>
    </row>
    <row r="1589" spans="1:4">
      <c r="A1589" s="190">
        <v>4523</v>
      </c>
      <c r="B1589" s="190" t="s">
        <v>2381</v>
      </c>
      <c r="C1589" s="190" t="s">
        <v>2382</v>
      </c>
      <c r="D1589" s="190" t="s">
        <v>2256</v>
      </c>
    </row>
    <row r="1590" spans="1:4">
      <c r="A1590" s="190">
        <v>4533</v>
      </c>
      <c r="B1590" s="190" t="s">
        <v>2382</v>
      </c>
      <c r="C1590" s="190" t="s">
        <v>2382</v>
      </c>
      <c r="D1590" s="190" t="s">
        <v>2256</v>
      </c>
    </row>
    <row r="1591" spans="1:4">
      <c r="A1591" s="190">
        <v>4522</v>
      </c>
      <c r="B1591" s="190" t="s">
        <v>2383</v>
      </c>
      <c r="C1591" s="190" t="s">
        <v>2383</v>
      </c>
      <c r="D1591" s="190" t="s">
        <v>2256</v>
      </c>
    </row>
    <row r="1592" spans="1:4">
      <c r="A1592" s="190">
        <v>2545</v>
      </c>
      <c r="B1592" s="190" t="s">
        <v>2384</v>
      </c>
      <c r="C1592" s="190" t="s">
        <v>2384</v>
      </c>
      <c r="D1592" s="190" t="s">
        <v>2256</v>
      </c>
    </row>
    <row r="1593" spans="1:4">
      <c r="A1593" s="190">
        <v>4618</v>
      </c>
      <c r="B1593" s="190" t="s">
        <v>2385</v>
      </c>
      <c r="C1593" s="190" t="s">
        <v>2385</v>
      </c>
      <c r="D1593" s="190" t="s">
        <v>2256</v>
      </c>
    </row>
    <row r="1594" spans="1:4">
      <c r="A1594" s="190">
        <v>4658</v>
      </c>
      <c r="B1594" s="190" t="s">
        <v>2386</v>
      </c>
      <c r="C1594" s="190" t="s">
        <v>2387</v>
      </c>
      <c r="D1594" s="190" t="s">
        <v>2256</v>
      </c>
    </row>
    <row r="1595" spans="1:4">
      <c r="A1595" s="190">
        <v>4657</v>
      </c>
      <c r="B1595" s="190" t="s">
        <v>2388</v>
      </c>
      <c r="C1595" s="190" t="s">
        <v>2388</v>
      </c>
      <c r="D1595" s="190" t="s">
        <v>2256</v>
      </c>
    </row>
    <row r="1596" spans="1:4">
      <c r="A1596" s="190">
        <v>5012</v>
      </c>
      <c r="B1596" s="190" t="s">
        <v>2389</v>
      </c>
      <c r="C1596" s="190" t="s">
        <v>2390</v>
      </c>
      <c r="D1596" s="190" t="s">
        <v>2256</v>
      </c>
    </row>
    <row r="1597" spans="1:4">
      <c r="A1597" s="190">
        <v>5012</v>
      </c>
      <c r="B1597" s="190" t="s">
        <v>2391</v>
      </c>
      <c r="C1597" s="190" t="s">
        <v>2390</v>
      </c>
      <c r="D1597" s="190" t="s">
        <v>2256</v>
      </c>
    </row>
    <row r="1598" spans="1:4">
      <c r="A1598" s="190">
        <v>4629</v>
      </c>
      <c r="B1598" s="190" t="s">
        <v>2392</v>
      </c>
      <c r="C1598" s="190" t="s">
        <v>2392</v>
      </c>
      <c r="D1598" s="190" t="s">
        <v>2256</v>
      </c>
    </row>
    <row r="1599" spans="1:4">
      <c r="A1599" s="190">
        <v>5014</v>
      </c>
      <c r="B1599" s="190" t="s">
        <v>2393</v>
      </c>
      <c r="C1599" s="190" t="s">
        <v>2393</v>
      </c>
      <c r="D1599" s="190" t="s">
        <v>2256</v>
      </c>
    </row>
    <row r="1600" spans="1:4">
      <c r="A1600" s="190">
        <v>4617</v>
      </c>
      <c r="B1600" s="190" t="s">
        <v>2394</v>
      </c>
      <c r="C1600" s="190" t="s">
        <v>2394</v>
      </c>
      <c r="D1600" s="190" t="s">
        <v>2256</v>
      </c>
    </row>
    <row r="1601" spans="1:4">
      <c r="A1601" s="190">
        <v>4614</v>
      </c>
      <c r="B1601" s="190" t="s">
        <v>2395</v>
      </c>
      <c r="C1601" s="190" t="s">
        <v>2395</v>
      </c>
      <c r="D1601" s="190" t="s">
        <v>2256</v>
      </c>
    </row>
    <row r="1602" spans="1:4">
      <c r="A1602" s="190">
        <v>4615</v>
      </c>
      <c r="B1602" s="190" t="s">
        <v>2396</v>
      </c>
      <c r="C1602" s="190" t="s">
        <v>2395</v>
      </c>
      <c r="D1602" s="190" t="s">
        <v>2256</v>
      </c>
    </row>
    <row r="1603" spans="1:4">
      <c r="A1603" s="190">
        <v>4616</v>
      </c>
      <c r="B1603" s="190" t="s">
        <v>2397</v>
      </c>
      <c r="C1603" s="190" t="s">
        <v>2398</v>
      </c>
      <c r="D1603" s="190" t="s">
        <v>2256</v>
      </c>
    </row>
    <row r="1604" spans="1:4">
      <c r="A1604" s="190">
        <v>4600</v>
      </c>
      <c r="B1604" s="190" t="s">
        <v>2399</v>
      </c>
      <c r="C1604" s="190" t="s">
        <v>2399</v>
      </c>
      <c r="D1604" s="190" t="s">
        <v>2256</v>
      </c>
    </row>
    <row r="1605" spans="1:4">
      <c r="A1605" s="190">
        <v>4613</v>
      </c>
      <c r="B1605" s="190" t="s">
        <v>2400</v>
      </c>
      <c r="C1605" s="190" t="s">
        <v>2401</v>
      </c>
      <c r="D1605" s="190" t="s">
        <v>2256</v>
      </c>
    </row>
    <row r="1606" spans="1:4">
      <c r="A1606" s="190">
        <v>5012</v>
      </c>
      <c r="B1606" s="190" t="s">
        <v>2402</v>
      </c>
      <c r="C1606" s="190" t="s">
        <v>2402</v>
      </c>
      <c r="D1606" s="190" t="s">
        <v>2256</v>
      </c>
    </row>
    <row r="1607" spans="1:4">
      <c r="A1607" s="190">
        <v>4656</v>
      </c>
      <c r="B1607" s="190" t="s">
        <v>2403</v>
      </c>
      <c r="C1607" s="190" t="s">
        <v>2403</v>
      </c>
      <c r="D1607" s="190" t="s">
        <v>2256</v>
      </c>
    </row>
    <row r="1608" spans="1:4">
      <c r="A1608" s="190">
        <v>5746</v>
      </c>
      <c r="B1608" s="190" t="s">
        <v>2404</v>
      </c>
      <c r="C1608" s="190" t="s">
        <v>2405</v>
      </c>
      <c r="D1608" s="190" t="s">
        <v>2256</v>
      </c>
    </row>
    <row r="1609" spans="1:4">
      <c r="A1609" s="190">
        <v>4612</v>
      </c>
      <c r="B1609" s="190" t="s">
        <v>2406</v>
      </c>
      <c r="C1609" s="190" t="s">
        <v>2407</v>
      </c>
      <c r="D1609" s="190" t="s">
        <v>2256</v>
      </c>
    </row>
    <row r="1610" spans="1:4">
      <c r="A1610" s="190">
        <v>4500</v>
      </c>
      <c r="B1610" s="190" t="s">
        <v>2408</v>
      </c>
      <c r="C1610" s="190" t="s">
        <v>2408</v>
      </c>
      <c r="D1610" s="190" t="s">
        <v>2256</v>
      </c>
    </row>
    <row r="1611" spans="1:4">
      <c r="A1611" s="190">
        <v>4252</v>
      </c>
      <c r="B1611" s="190" t="s">
        <v>2409</v>
      </c>
      <c r="C1611" s="190" t="s">
        <v>2409</v>
      </c>
      <c r="D1611" s="190" t="s">
        <v>2256</v>
      </c>
    </row>
    <row r="1612" spans="1:4">
      <c r="A1612" s="190">
        <v>4229</v>
      </c>
      <c r="B1612" s="190" t="s">
        <v>2410</v>
      </c>
      <c r="C1612" s="190" t="s">
        <v>2411</v>
      </c>
      <c r="D1612" s="190" t="s">
        <v>2256</v>
      </c>
    </row>
    <row r="1613" spans="1:4">
      <c r="A1613" s="190">
        <v>4226</v>
      </c>
      <c r="B1613" s="190" t="s">
        <v>2412</v>
      </c>
      <c r="C1613" s="190" t="s">
        <v>2412</v>
      </c>
      <c r="D1613" s="190" t="s">
        <v>2256</v>
      </c>
    </row>
    <row r="1614" spans="1:4">
      <c r="A1614" s="190">
        <v>4227</v>
      </c>
      <c r="B1614" s="190" t="s">
        <v>2413</v>
      </c>
      <c r="C1614" s="190" t="s">
        <v>2413</v>
      </c>
      <c r="D1614" s="190" t="s">
        <v>2256</v>
      </c>
    </row>
    <row r="1615" spans="1:4">
      <c r="A1615" s="190">
        <v>4228</v>
      </c>
      <c r="B1615" s="190" t="s">
        <v>2414</v>
      </c>
      <c r="C1615" s="190" t="s">
        <v>2414</v>
      </c>
      <c r="D1615" s="190" t="s">
        <v>2256</v>
      </c>
    </row>
    <row r="1616" spans="1:4">
      <c r="A1616" s="190">
        <v>4232</v>
      </c>
      <c r="B1616" s="190" t="s">
        <v>2415</v>
      </c>
      <c r="C1616" s="190" t="s">
        <v>2415</v>
      </c>
      <c r="D1616" s="190" t="s">
        <v>2256</v>
      </c>
    </row>
    <row r="1617" spans="1:4">
      <c r="A1617" s="190">
        <v>4247</v>
      </c>
      <c r="B1617" s="190" t="s">
        <v>2416</v>
      </c>
      <c r="C1617" s="190" t="s">
        <v>2416</v>
      </c>
      <c r="D1617" s="190" t="s">
        <v>2256</v>
      </c>
    </row>
    <row r="1618" spans="1:4">
      <c r="A1618" s="190">
        <v>4204</v>
      </c>
      <c r="B1618" s="190" t="s">
        <v>2417</v>
      </c>
      <c r="C1618" s="190" t="s">
        <v>2417</v>
      </c>
      <c r="D1618" s="190" t="s">
        <v>2256</v>
      </c>
    </row>
    <row r="1619" spans="1:4">
      <c r="A1619" s="190">
        <v>4245</v>
      </c>
      <c r="B1619" s="190" t="s">
        <v>2418</v>
      </c>
      <c r="C1619" s="190" t="s">
        <v>2418</v>
      </c>
      <c r="D1619" s="190" t="s">
        <v>2256</v>
      </c>
    </row>
    <row r="1620" spans="1:4">
      <c r="A1620" s="190">
        <v>4233</v>
      </c>
      <c r="B1620" s="190" t="s">
        <v>2419</v>
      </c>
      <c r="C1620" s="190" t="s">
        <v>2419</v>
      </c>
      <c r="D1620" s="190" t="s">
        <v>2256</v>
      </c>
    </row>
    <row r="1621" spans="1:4">
      <c r="A1621" s="190">
        <v>4208</v>
      </c>
      <c r="B1621" s="190" t="s">
        <v>2420</v>
      </c>
      <c r="C1621" s="190" t="s">
        <v>2420</v>
      </c>
      <c r="D1621" s="190" t="s">
        <v>2256</v>
      </c>
    </row>
    <row r="1622" spans="1:4">
      <c r="A1622" s="190">
        <v>4234</v>
      </c>
      <c r="B1622" s="190" t="s">
        <v>2421</v>
      </c>
      <c r="C1622" s="190" t="s">
        <v>2421</v>
      </c>
      <c r="D1622" s="190" t="s">
        <v>2256</v>
      </c>
    </row>
    <row r="1623" spans="1:4">
      <c r="A1623" s="190">
        <v>4001</v>
      </c>
      <c r="B1623" s="190" t="s">
        <v>2422</v>
      </c>
      <c r="C1623" s="190" t="s">
        <v>2422</v>
      </c>
      <c r="D1623" s="190" t="s">
        <v>428</v>
      </c>
    </row>
    <row r="1624" spans="1:4">
      <c r="A1624" s="190">
        <v>4031</v>
      </c>
      <c r="B1624" s="190" t="s">
        <v>2422</v>
      </c>
      <c r="C1624" s="190" t="s">
        <v>2422</v>
      </c>
      <c r="D1624" s="190" t="s">
        <v>428</v>
      </c>
    </row>
    <row r="1625" spans="1:4">
      <c r="A1625" s="190">
        <v>4031</v>
      </c>
      <c r="B1625" s="190" t="s">
        <v>2422</v>
      </c>
      <c r="C1625" s="190" t="s">
        <v>2422</v>
      </c>
      <c r="D1625" s="190" t="s">
        <v>428</v>
      </c>
    </row>
    <row r="1626" spans="1:4">
      <c r="A1626" s="190">
        <v>4051</v>
      </c>
      <c r="B1626" s="190" t="s">
        <v>2422</v>
      </c>
      <c r="C1626" s="190" t="s">
        <v>2422</v>
      </c>
      <c r="D1626" s="190" t="s">
        <v>428</v>
      </c>
    </row>
    <row r="1627" spans="1:4">
      <c r="A1627" s="190">
        <v>4052</v>
      </c>
      <c r="B1627" s="190" t="s">
        <v>2422</v>
      </c>
      <c r="C1627" s="190" t="s">
        <v>2422</v>
      </c>
      <c r="D1627" s="190" t="s">
        <v>428</v>
      </c>
    </row>
    <row r="1628" spans="1:4">
      <c r="A1628" s="190">
        <v>4052</v>
      </c>
      <c r="B1628" s="190" t="s">
        <v>2422</v>
      </c>
      <c r="C1628" s="190" t="s">
        <v>2422</v>
      </c>
      <c r="D1628" s="190" t="s">
        <v>428</v>
      </c>
    </row>
    <row r="1629" spans="1:4">
      <c r="A1629" s="190">
        <v>4053</v>
      </c>
      <c r="B1629" s="190" t="s">
        <v>2422</v>
      </c>
      <c r="C1629" s="190" t="s">
        <v>2422</v>
      </c>
      <c r="D1629" s="190" t="s">
        <v>428</v>
      </c>
    </row>
    <row r="1630" spans="1:4">
      <c r="A1630" s="190">
        <v>4054</v>
      </c>
      <c r="B1630" s="190" t="s">
        <v>2422</v>
      </c>
      <c r="C1630" s="190" t="s">
        <v>2422</v>
      </c>
      <c r="D1630" s="190" t="s">
        <v>428</v>
      </c>
    </row>
    <row r="1631" spans="1:4">
      <c r="A1631" s="190">
        <v>4055</v>
      </c>
      <c r="B1631" s="190" t="s">
        <v>2422</v>
      </c>
      <c r="C1631" s="190" t="s">
        <v>2422</v>
      </c>
      <c r="D1631" s="190" t="s">
        <v>428</v>
      </c>
    </row>
    <row r="1632" spans="1:4">
      <c r="A1632" s="190">
        <v>4056</v>
      </c>
      <c r="B1632" s="190" t="s">
        <v>2422</v>
      </c>
      <c r="C1632" s="190" t="s">
        <v>2422</v>
      </c>
      <c r="D1632" s="190" t="s">
        <v>428</v>
      </c>
    </row>
    <row r="1633" spans="1:4">
      <c r="A1633" s="190">
        <v>4057</v>
      </c>
      <c r="B1633" s="190" t="s">
        <v>2422</v>
      </c>
      <c r="C1633" s="190" t="s">
        <v>2422</v>
      </c>
      <c r="D1633" s="190" t="s">
        <v>428</v>
      </c>
    </row>
    <row r="1634" spans="1:4">
      <c r="A1634" s="190">
        <v>4058</v>
      </c>
      <c r="B1634" s="190" t="s">
        <v>2422</v>
      </c>
      <c r="C1634" s="190" t="s">
        <v>2422</v>
      </c>
      <c r="D1634" s="190" t="s">
        <v>428</v>
      </c>
    </row>
    <row r="1635" spans="1:4">
      <c r="A1635" s="190">
        <v>4059</v>
      </c>
      <c r="B1635" s="190" t="s">
        <v>2422</v>
      </c>
      <c r="C1635" s="190" t="s">
        <v>2422</v>
      </c>
      <c r="D1635" s="190" t="s">
        <v>428</v>
      </c>
    </row>
    <row r="1636" spans="1:4">
      <c r="A1636" s="190">
        <v>4126</v>
      </c>
      <c r="B1636" s="190" t="s">
        <v>2423</v>
      </c>
      <c r="C1636" s="190" t="s">
        <v>2423</v>
      </c>
      <c r="D1636" s="190" t="s">
        <v>428</v>
      </c>
    </row>
    <row r="1637" spans="1:4">
      <c r="A1637" s="190">
        <v>4125</v>
      </c>
      <c r="B1637" s="190" t="s">
        <v>2424</v>
      </c>
      <c r="C1637" s="190" t="s">
        <v>2424</v>
      </c>
      <c r="D1637" s="190" t="s">
        <v>428</v>
      </c>
    </row>
    <row r="1638" spans="1:4">
      <c r="A1638" s="190">
        <v>4147</v>
      </c>
      <c r="B1638" s="190" t="s">
        <v>2425</v>
      </c>
      <c r="C1638" s="190" t="s">
        <v>2426</v>
      </c>
      <c r="D1638" s="190" t="s">
        <v>2427</v>
      </c>
    </row>
    <row r="1639" spans="1:4">
      <c r="A1639" s="190">
        <v>4123</v>
      </c>
      <c r="B1639" s="190" t="s">
        <v>2428</v>
      </c>
      <c r="C1639" s="190" t="s">
        <v>2428</v>
      </c>
      <c r="D1639" s="190" t="s">
        <v>2427</v>
      </c>
    </row>
    <row r="1640" spans="1:4">
      <c r="A1640" s="190">
        <v>4144</v>
      </c>
      <c r="B1640" s="190" t="s">
        <v>2429</v>
      </c>
      <c r="C1640" s="190" t="s">
        <v>2429</v>
      </c>
      <c r="D1640" s="190" t="s">
        <v>2427</v>
      </c>
    </row>
    <row r="1641" spans="1:4">
      <c r="A1641" s="190">
        <v>4105</v>
      </c>
      <c r="B1641" s="190" t="s">
        <v>2430</v>
      </c>
      <c r="C1641" s="190" t="s">
        <v>2431</v>
      </c>
      <c r="D1641" s="190" t="s">
        <v>2427</v>
      </c>
    </row>
    <row r="1642" spans="1:4">
      <c r="A1642" s="190">
        <v>4101</v>
      </c>
      <c r="B1642" s="190" t="s">
        <v>2432</v>
      </c>
      <c r="C1642" s="190" t="s">
        <v>2433</v>
      </c>
      <c r="D1642" s="190" t="s">
        <v>2427</v>
      </c>
    </row>
    <row r="1643" spans="1:4">
      <c r="A1643" s="190">
        <v>4102</v>
      </c>
      <c r="B1643" s="190" t="s">
        <v>2433</v>
      </c>
      <c r="C1643" s="190" t="s">
        <v>2433</v>
      </c>
      <c r="D1643" s="190" t="s">
        <v>2427</v>
      </c>
    </row>
    <row r="1644" spans="1:4">
      <c r="A1644" s="190">
        <v>4127</v>
      </c>
      <c r="B1644" s="190" t="s">
        <v>2434</v>
      </c>
      <c r="C1644" s="190" t="s">
        <v>2434</v>
      </c>
      <c r="D1644" s="190" t="s">
        <v>2427</v>
      </c>
    </row>
    <row r="1645" spans="1:4">
      <c r="A1645" s="190">
        <v>4103</v>
      </c>
      <c r="B1645" s="190" t="s">
        <v>2435</v>
      </c>
      <c r="C1645" s="190" t="s">
        <v>2435</v>
      </c>
      <c r="D1645" s="190" t="s">
        <v>2427</v>
      </c>
    </row>
    <row r="1646" spans="1:4">
      <c r="A1646" s="190">
        <v>4107</v>
      </c>
      <c r="B1646" s="190" t="s">
        <v>2436</v>
      </c>
      <c r="C1646" s="190" t="s">
        <v>2436</v>
      </c>
      <c r="D1646" s="190" t="s">
        <v>2427</v>
      </c>
    </row>
    <row r="1647" spans="1:4">
      <c r="A1647" s="190">
        <v>4142</v>
      </c>
      <c r="B1647" s="190" t="s">
        <v>2437</v>
      </c>
      <c r="C1647" s="190" t="s">
        <v>2437</v>
      </c>
      <c r="D1647" s="190" t="s">
        <v>2427</v>
      </c>
    </row>
    <row r="1648" spans="1:4">
      <c r="A1648" s="190">
        <v>4132</v>
      </c>
      <c r="B1648" s="190" t="s">
        <v>2438</v>
      </c>
      <c r="C1648" s="190" t="s">
        <v>2438</v>
      </c>
      <c r="D1648" s="190" t="s">
        <v>2427</v>
      </c>
    </row>
    <row r="1649" spans="1:4">
      <c r="A1649" s="190">
        <v>4104</v>
      </c>
      <c r="B1649" s="190" t="s">
        <v>2439</v>
      </c>
      <c r="C1649" s="190" t="s">
        <v>2440</v>
      </c>
      <c r="D1649" s="190" t="s">
        <v>2427</v>
      </c>
    </row>
    <row r="1650" spans="1:4">
      <c r="A1650" s="190">
        <v>4148</v>
      </c>
      <c r="B1650" s="190" t="s">
        <v>2441</v>
      </c>
      <c r="C1650" s="190" t="s">
        <v>2441</v>
      </c>
      <c r="D1650" s="190" t="s">
        <v>2427</v>
      </c>
    </row>
    <row r="1651" spans="1:4">
      <c r="A1651" s="190">
        <v>4153</v>
      </c>
      <c r="B1651" s="190" t="s">
        <v>2442</v>
      </c>
      <c r="C1651" s="190" t="s">
        <v>2443</v>
      </c>
      <c r="D1651" s="190" t="s">
        <v>2427</v>
      </c>
    </row>
    <row r="1652" spans="1:4">
      <c r="A1652" s="190">
        <v>4124</v>
      </c>
      <c r="B1652" s="190" t="s">
        <v>2444</v>
      </c>
      <c r="C1652" s="190" t="s">
        <v>2444</v>
      </c>
      <c r="D1652" s="190" t="s">
        <v>2427</v>
      </c>
    </row>
    <row r="1653" spans="1:4">
      <c r="A1653" s="190">
        <v>4106</v>
      </c>
      <c r="B1653" s="190" t="s">
        <v>2445</v>
      </c>
      <c r="C1653" s="190" t="s">
        <v>2445</v>
      </c>
      <c r="D1653" s="190" t="s">
        <v>2427</v>
      </c>
    </row>
    <row r="1654" spans="1:4">
      <c r="A1654" s="190">
        <v>4223</v>
      </c>
      <c r="B1654" s="190" t="s">
        <v>2446</v>
      </c>
      <c r="C1654" s="190" t="s">
        <v>2446</v>
      </c>
      <c r="D1654" s="190" t="s">
        <v>2427</v>
      </c>
    </row>
    <row r="1655" spans="1:4">
      <c r="A1655" s="190">
        <v>4225</v>
      </c>
      <c r="B1655" s="190" t="s">
        <v>2447</v>
      </c>
      <c r="C1655" s="190" t="s">
        <v>2447</v>
      </c>
      <c r="D1655" s="190" t="s">
        <v>2427</v>
      </c>
    </row>
    <row r="1656" spans="1:4">
      <c r="A1656" s="190">
        <v>4117</v>
      </c>
      <c r="B1656" s="190" t="s">
        <v>2448</v>
      </c>
      <c r="C1656" s="190" t="s">
        <v>2448</v>
      </c>
      <c r="D1656" s="190" t="s">
        <v>2427</v>
      </c>
    </row>
    <row r="1657" spans="1:4">
      <c r="A1657" s="190">
        <v>4243</v>
      </c>
      <c r="B1657" s="190" t="s">
        <v>2449</v>
      </c>
      <c r="C1657" s="190" t="s">
        <v>2449</v>
      </c>
      <c r="D1657" s="190" t="s">
        <v>2427</v>
      </c>
    </row>
    <row r="1658" spans="1:4">
      <c r="A1658" s="190">
        <v>4202</v>
      </c>
      <c r="B1658" s="190" t="s">
        <v>2450</v>
      </c>
      <c r="C1658" s="190" t="s">
        <v>2450</v>
      </c>
      <c r="D1658" s="190" t="s">
        <v>2427</v>
      </c>
    </row>
    <row r="1659" spans="1:4">
      <c r="A1659" s="190">
        <v>4203</v>
      </c>
      <c r="B1659" s="190" t="s">
        <v>2451</v>
      </c>
      <c r="C1659" s="190" t="s">
        <v>2451</v>
      </c>
      <c r="D1659" s="190" t="s">
        <v>2427</v>
      </c>
    </row>
    <row r="1660" spans="1:4">
      <c r="A1660" s="190">
        <v>4242</v>
      </c>
      <c r="B1660" s="190" t="s">
        <v>2452</v>
      </c>
      <c r="C1660" s="190" t="s">
        <v>2452</v>
      </c>
      <c r="D1660" s="190" t="s">
        <v>2427</v>
      </c>
    </row>
    <row r="1661" spans="1:4">
      <c r="A1661" s="190">
        <v>4253</v>
      </c>
      <c r="B1661" s="190" t="s">
        <v>2453</v>
      </c>
      <c r="C1661" s="190" t="s">
        <v>2453</v>
      </c>
      <c r="D1661" s="190" t="s">
        <v>2427</v>
      </c>
    </row>
    <row r="1662" spans="1:4">
      <c r="A1662" s="190">
        <v>4254</v>
      </c>
      <c r="B1662" s="190" t="s">
        <v>2454</v>
      </c>
      <c r="C1662" s="190" t="s">
        <v>2453</v>
      </c>
      <c r="D1662" s="190" t="s">
        <v>2427</v>
      </c>
    </row>
    <row r="1663" spans="1:4">
      <c r="A1663" s="190">
        <v>4224</v>
      </c>
      <c r="B1663" s="190" t="s">
        <v>2455</v>
      </c>
      <c r="C1663" s="190" t="s">
        <v>2455</v>
      </c>
      <c r="D1663" s="190" t="s">
        <v>2427</v>
      </c>
    </row>
    <row r="1664" spans="1:4">
      <c r="A1664" s="190">
        <v>2814</v>
      </c>
      <c r="B1664" s="190" t="s">
        <v>2456</v>
      </c>
      <c r="C1664" s="190" t="s">
        <v>2456</v>
      </c>
      <c r="D1664" s="190" t="s">
        <v>2427</v>
      </c>
    </row>
    <row r="1665" spans="1:4">
      <c r="A1665" s="190">
        <v>4244</v>
      </c>
      <c r="B1665" s="190" t="s">
        <v>2457</v>
      </c>
      <c r="C1665" s="190" t="s">
        <v>2457</v>
      </c>
      <c r="D1665" s="190" t="s">
        <v>2427</v>
      </c>
    </row>
    <row r="1666" spans="1:4">
      <c r="A1666" s="190">
        <v>4246</v>
      </c>
      <c r="B1666" s="190" t="s">
        <v>2458</v>
      </c>
      <c r="C1666" s="190" t="s">
        <v>2459</v>
      </c>
      <c r="D1666" s="190" t="s">
        <v>2427</v>
      </c>
    </row>
    <row r="1667" spans="1:4">
      <c r="A1667" s="190">
        <v>4222</v>
      </c>
      <c r="B1667" s="190" t="s">
        <v>2460</v>
      </c>
      <c r="C1667" s="190" t="s">
        <v>2460</v>
      </c>
      <c r="D1667" s="190" t="s">
        <v>2427</v>
      </c>
    </row>
    <row r="1668" spans="1:4">
      <c r="A1668" s="190">
        <v>4422</v>
      </c>
      <c r="B1668" s="190" t="s">
        <v>2461</v>
      </c>
      <c r="C1668" s="190" t="s">
        <v>2461</v>
      </c>
      <c r="D1668" s="190" t="s">
        <v>2427</v>
      </c>
    </row>
    <row r="1669" spans="1:4">
      <c r="A1669" s="190">
        <v>4302</v>
      </c>
      <c r="B1669" s="190" t="s">
        <v>2462</v>
      </c>
      <c r="C1669" s="190" t="s">
        <v>2463</v>
      </c>
      <c r="D1669" s="190" t="s">
        <v>2427</v>
      </c>
    </row>
    <row r="1670" spans="1:4">
      <c r="A1670" s="190">
        <v>4416</v>
      </c>
      <c r="B1670" s="190" t="s">
        <v>2464</v>
      </c>
      <c r="C1670" s="190" t="s">
        <v>2464</v>
      </c>
      <c r="D1670" s="190" t="s">
        <v>2427</v>
      </c>
    </row>
    <row r="1671" spans="1:4">
      <c r="A1671" s="190">
        <v>4402</v>
      </c>
      <c r="B1671" s="190" t="s">
        <v>2465</v>
      </c>
      <c r="C1671" s="190" t="s">
        <v>2465</v>
      </c>
      <c r="D1671" s="190" t="s">
        <v>2427</v>
      </c>
    </row>
    <row r="1672" spans="1:4">
      <c r="A1672" s="190">
        <v>4414</v>
      </c>
      <c r="B1672" s="190" t="s">
        <v>2466</v>
      </c>
      <c r="C1672" s="190" t="s">
        <v>2466</v>
      </c>
      <c r="D1672" s="190" t="s">
        <v>2427</v>
      </c>
    </row>
    <row r="1673" spans="1:4">
      <c r="A1673" s="190">
        <v>4304</v>
      </c>
      <c r="B1673" s="190" t="s">
        <v>2467</v>
      </c>
      <c r="C1673" s="190" t="s">
        <v>2467</v>
      </c>
      <c r="D1673" s="190" t="s">
        <v>2427</v>
      </c>
    </row>
    <row r="1674" spans="1:4">
      <c r="A1674" s="190">
        <v>4423</v>
      </c>
      <c r="B1674" s="190" t="s">
        <v>2468</v>
      </c>
      <c r="C1674" s="190" t="s">
        <v>2468</v>
      </c>
      <c r="D1674" s="190" t="s">
        <v>2427</v>
      </c>
    </row>
    <row r="1675" spans="1:4">
      <c r="A1675" s="190">
        <v>4415</v>
      </c>
      <c r="B1675" s="190" t="s">
        <v>2469</v>
      </c>
      <c r="C1675" s="190" t="s">
        <v>2469</v>
      </c>
      <c r="D1675" s="190" t="s">
        <v>2427</v>
      </c>
    </row>
    <row r="1676" spans="1:4">
      <c r="A1676" s="190">
        <v>4410</v>
      </c>
      <c r="B1676" s="190" t="s">
        <v>2470</v>
      </c>
      <c r="C1676" s="190" t="s">
        <v>2470</v>
      </c>
      <c r="D1676" s="190" t="s">
        <v>2427</v>
      </c>
    </row>
    <row r="1677" spans="1:4">
      <c r="A1677" s="190">
        <v>4419</v>
      </c>
      <c r="B1677" s="190" t="s">
        <v>2471</v>
      </c>
      <c r="C1677" s="190" t="s">
        <v>2471</v>
      </c>
      <c r="D1677" s="190" t="s">
        <v>2427</v>
      </c>
    </row>
    <row r="1678" spans="1:4">
      <c r="A1678" s="190">
        <v>4133</v>
      </c>
      <c r="B1678" s="190" t="s">
        <v>2472</v>
      </c>
      <c r="C1678" s="190" t="s">
        <v>2472</v>
      </c>
      <c r="D1678" s="190" t="s">
        <v>2427</v>
      </c>
    </row>
    <row r="1679" spans="1:4">
      <c r="A1679" s="190">
        <v>4433</v>
      </c>
      <c r="B1679" s="190" t="s">
        <v>2473</v>
      </c>
      <c r="C1679" s="190" t="s">
        <v>2473</v>
      </c>
      <c r="D1679" s="190" t="s">
        <v>2427</v>
      </c>
    </row>
    <row r="1680" spans="1:4">
      <c r="A1680" s="190">
        <v>4411</v>
      </c>
      <c r="B1680" s="190" t="s">
        <v>2474</v>
      </c>
      <c r="C1680" s="190" t="s">
        <v>2474</v>
      </c>
      <c r="D1680" s="190" t="s">
        <v>2427</v>
      </c>
    </row>
    <row r="1681" spans="1:4">
      <c r="A1681" s="190">
        <v>4417</v>
      </c>
      <c r="B1681" s="190" t="s">
        <v>2475</v>
      </c>
      <c r="C1681" s="190" t="s">
        <v>2475</v>
      </c>
      <c r="D1681" s="190" t="s">
        <v>2427</v>
      </c>
    </row>
    <row r="1682" spans="1:4">
      <c r="A1682" s="190">
        <v>4469</v>
      </c>
      <c r="B1682" s="190" t="s">
        <v>2476</v>
      </c>
      <c r="C1682" s="190" t="s">
        <v>2476</v>
      </c>
      <c r="D1682" s="190" t="s">
        <v>2427</v>
      </c>
    </row>
    <row r="1683" spans="1:4">
      <c r="A1683" s="190">
        <v>4461</v>
      </c>
      <c r="B1683" s="190" t="s">
        <v>2477</v>
      </c>
      <c r="C1683" s="190" t="s">
        <v>2477</v>
      </c>
      <c r="D1683" s="190" t="s">
        <v>2427</v>
      </c>
    </row>
    <row r="1684" spans="1:4">
      <c r="A1684" s="190">
        <v>4446</v>
      </c>
      <c r="B1684" s="190" t="s">
        <v>2478</v>
      </c>
      <c r="C1684" s="190" t="s">
        <v>2478</v>
      </c>
      <c r="D1684" s="190" t="s">
        <v>2427</v>
      </c>
    </row>
    <row r="1685" spans="1:4">
      <c r="A1685" s="190">
        <v>4463</v>
      </c>
      <c r="B1685" s="190" t="s">
        <v>2479</v>
      </c>
      <c r="C1685" s="190" t="s">
        <v>2479</v>
      </c>
      <c r="D1685" s="190" t="s">
        <v>2427</v>
      </c>
    </row>
    <row r="1686" spans="1:4">
      <c r="A1686" s="190">
        <v>4442</v>
      </c>
      <c r="B1686" s="190" t="s">
        <v>2480</v>
      </c>
      <c r="C1686" s="190" t="s">
        <v>2480</v>
      </c>
      <c r="D1686" s="190" t="s">
        <v>2427</v>
      </c>
    </row>
    <row r="1687" spans="1:4">
      <c r="A1687" s="190">
        <v>4460</v>
      </c>
      <c r="B1687" s="190" t="s">
        <v>2481</v>
      </c>
      <c r="C1687" s="190" t="s">
        <v>2481</v>
      </c>
      <c r="D1687" s="190" t="s">
        <v>2427</v>
      </c>
    </row>
    <row r="1688" spans="1:4">
      <c r="A1688" s="190">
        <v>4445</v>
      </c>
      <c r="B1688" s="190" t="s">
        <v>2482</v>
      </c>
      <c r="C1688" s="190" t="s">
        <v>2482</v>
      </c>
      <c r="D1688" s="190" t="s">
        <v>2427</v>
      </c>
    </row>
    <row r="1689" spans="1:4">
      <c r="A1689" s="190">
        <v>4465</v>
      </c>
      <c r="B1689" s="190" t="s">
        <v>2483</v>
      </c>
      <c r="C1689" s="190" t="s">
        <v>2483</v>
      </c>
      <c r="D1689" s="190" t="s">
        <v>2427</v>
      </c>
    </row>
    <row r="1690" spans="1:4">
      <c r="A1690" s="190">
        <v>4452</v>
      </c>
      <c r="B1690" s="190" t="s">
        <v>2484</v>
      </c>
      <c r="C1690" s="190" t="s">
        <v>2484</v>
      </c>
      <c r="D1690" s="190" t="s">
        <v>2427</v>
      </c>
    </row>
    <row r="1691" spans="1:4">
      <c r="A1691" s="190">
        <v>4447</v>
      </c>
      <c r="B1691" s="190" t="s">
        <v>2485</v>
      </c>
      <c r="C1691" s="190" t="s">
        <v>2485</v>
      </c>
      <c r="D1691" s="190" t="s">
        <v>2427</v>
      </c>
    </row>
    <row r="1692" spans="1:4">
      <c r="A1692" s="190">
        <v>4496</v>
      </c>
      <c r="B1692" s="190" t="s">
        <v>2486</v>
      </c>
      <c r="C1692" s="190" t="s">
        <v>2487</v>
      </c>
      <c r="D1692" s="190" t="s">
        <v>2427</v>
      </c>
    </row>
    <row r="1693" spans="1:4">
      <c r="A1693" s="190">
        <v>4448</v>
      </c>
      <c r="B1693" s="190" t="s">
        <v>2488</v>
      </c>
      <c r="C1693" s="190" t="s">
        <v>2488</v>
      </c>
      <c r="D1693" s="190" t="s">
        <v>2427</v>
      </c>
    </row>
    <row r="1694" spans="1:4">
      <c r="A1694" s="190">
        <v>4464</v>
      </c>
      <c r="B1694" s="190" t="s">
        <v>2489</v>
      </c>
      <c r="C1694" s="190" t="s">
        <v>2489</v>
      </c>
      <c r="D1694" s="190" t="s">
        <v>2427</v>
      </c>
    </row>
    <row r="1695" spans="1:4">
      <c r="A1695" s="190">
        <v>4453</v>
      </c>
      <c r="B1695" s="190" t="s">
        <v>2490</v>
      </c>
      <c r="C1695" s="190" t="s">
        <v>2490</v>
      </c>
      <c r="D1695" s="190" t="s">
        <v>2427</v>
      </c>
    </row>
    <row r="1696" spans="1:4">
      <c r="A1696" s="190">
        <v>4494</v>
      </c>
      <c r="B1696" s="190" t="s">
        <v>2491</v>
      </c>
      <c r="C1696" s="190" t="s">
        <v>2491</v>
      </c>
      <c r="D1696" s="190" t="s">
        <v>2427</v>
      </c>
    </row>
    <row r="1697" spans="1:4">
      <c r="A1697" s="190">
        <v>4466</v>
      </c>
      <c r="B1697" s="190" t="s">
        <v>2492</v>
      </c>
      <c r="C1697" s="190" t="s">
        <v>2492</v>
      </c>
      <c r="D1697" s="190" t="s">
        <v>2427</v>
      </c>
    </row>
    <row r="1698" spans="1:4">
      <c r="A1698" s="190">
        <v>4462</v>
      </c>
      <c r="B1698" s="190" t="s">
        <v>2493</v>
      </c>
      <c r="C1698" s="190" t="s">
        <v>2494</v>
      </c>
      <c r="D1698" s="190" t="s">
        <v>2427</v>
      </c>
    </row>
    <row r="1699" spans="1:4">
      <c r="A1699" s="190">
        <v>4467</v>
      </c>
      <c r="B1699" s="190" t="s">
        <v>2495</v>
      </c>
      <c r="C1699" s="190" t="s">
        <v>2495</v>
      </c>
      <c r="D1699" s="190" t="s">
        <v>2427</v>
      </c>
    </row>
    <row r="1700" spans="1:4">
      <c r="A1700" s="190">
        <v>4444</v>
      </c>
      <c r="B1700" s="190" t="s">
        <v>2496</v>
      </c>
      <c r="C1700" s="190" t="s">
        <v>2496</v>
      </c>
      <c r="D1700" s="190" t="s">
        <v>2427</v>
      </c>
    </row>
    <row r="1701" spans="1:4">
      <c r="A1701" s="190">
        <v>4497</v>
      </c>
      <c r="B1701" s="190" t="s">
        <v>2497</v>
      </c>
      <c r="C1701" s="190" t="s">
        <v>2497</v>
      </c>
      <c r="D1701" s="190" t="s">
        <v>2427</v>
      </c>
    </row>
    <row r="1702" spans="1:4">
      <c r="A1702" s="190">
        <v>4450</v>
      </c>
      <c r="B1702" s="190" t="s">
        <v>2498</v>
      </c>
      <c r="C1702" s="190" t="s">
        <v>2498</v>
      </c>
      <c r="D1702" s="190" t="s">
        <v>2427</v>
      </c>
    </row>
    <row r="1703" spans="1:4">
      <c r="A1703" s="190">
        <v>4492</v>
      </c>
      <c r="B1703" s="190" t="s">
        <v>2499</v>
      </c>
      <c r="C1703" s="190" t="s">
        <v>2499</v>
      </c>
      <c r="D1703" s="190" t="s">
        <v>2427</v>
      </c>
    </row>
    <row r="1704" spans="1:4">
      <c r="A1704" s="190">
        <v>4456</v>
      </c>
      <c r="B1704" s="190" t="s">
        <v>2500</v>
      </c>
      <c r="C1704" s="190" t="s">
        <v>2500</v>
      </c>
      <c r="D1704" s="190" t="s">
        <v>2427</v>
      </c>
    </row>
    <row r="1705" spans="1:4">
      <c r="A1705" s="190">
        <v>4441</v>
      </c>
      <c r="B1705" s="190" t="s">
        <v>2501</v>
      </c>
      <c r="C1705" s="190" t="s">
        <v>2501</v>
      </c>
      <c r="D1705" s="190" t="s">
        <v>2427</v>
      </c>
    </row>
    <row r="1706" spans="1:4">
      <c r="A1706" s="190">
        <v>4493</v>
      </c>
      <c r="B1706" s="190" t="s">
        <v>2502</v>
      </c>
      <c r="C1706" s="190" t="s">
        <v>2502</v>
      </c>
      <c r="D1706" s="190" t="s">
        <v>2427</v>
      </c>
    </row>
    <row r="1707" spans="1:4">
      <c r="A1707" s="190">
        <v>4451</v>
      </c>
      <c r="B1707" s="190" t="s">
        <v>2503</v>
      </c>
      <c r="C1707" s="190" t="s">
        <v>2503</v>
      </c>
      <c r="D1707" s="190" t="s">
        <v>2427</v>
      </c>
    </row>
    <row r="1708" spans="1:4">
      <c r="A1708" s="190">
        <v>4443</v>
      </c>
      <c r="B1708" s="190" t="s">
        <v>2504</v>
      </c>
      <c r="C1708" s="190" t="s">
        <v>2504</v>
      </c>
      <c r="D1708" s="190" t="s">
        <v>2427</v>
      </c>
    </row>
    <row r="1709" spans="1:4">
      <c r="A1709" s="190">
        <v>4495</v>
      </c>
      <c r="B1709" s="190" t="s">
        <v>2505</v>
      </c>
      <c r="C1709" s="190" t="s">
        <v>2505</v>
      </c>
      <c r="D1709" s="190" t="s">
        <v>2427</v>
      </c>
    </row>
    <row r="1710" spans="1:4">
      <c r="A1710" s="190">
        <v>4455</v>
      </c>
      <c r="B1710" s="190" t="s">
        <v>2506</v>
      </c>
      <c r="C1710" s="190" t="s">
        <v>2506</v>
      </c>
      <c r="D1710" s="190" t="s">
        <v>2427</v>
      </c>
    </row>
    <row r="1711" spans="1:4">
      <c r="A1711" s="190">
        <v>4424</v>
      </c>
      <c r="B1711" s="190" t="s">
        <v>2507</v>
      </c>
      <c r="C1711" s="190" t="s">
        <v>2507</v>
      </c>
      <c r="D1711" s="190" t="s">
        <v>2427</v>
      </c>
    </row>
    <row r="1712" spans="1:4">
      <c r="A1712" s="190">
        <v>4431</v>
      </c>
      <c r="B1712" s="190" t="s">
        <v>2508</v>
      </c>
      <c r="C1712" s="190" t="s">
        <v>2508</v>
      </c>
      <c r="D1712" s="190" t="s">
        <v>2427</v>
      </c>
    </row>
    <row r="1713" spans="1:4">
      <c r="A1713" s="190">
        <v>4207</v>
      </c>
      <c r="B1713" s="190" t="s">
        <v>2509</v>
      </c>
      <c r="C1713" s="190" t="s">
        <v>2509</v>
      </c>
      <c r="D1713" s="190" t="s">
        <v>2427</v>
      </c>
    </row>
    <row r="1714" spans="1:4">
      <c r="A1714" s="190">
        <v>4457</v>
      </c>
      <c r="B1714" s="190" t="s">
        <v>2510</v>
      </c>
      <c r="C1714" s="190" t="s">
        <v>2510</v>
      </c>
      <c r="D1714" s="190" t="s">
        <v>2427</v>
      </c>
    </row>
    <row r="1715" spans="1:4">
      <c r="A1715" s="190">
        <v>4458</v>
      </c>
      <c r="B1715" s="190" t="s">
        <v>2511</v>
      </c>
      <c r="C1715" s="190" t="s">
        <v>2511</v>
      </c>
      <c r="D1715" s="190" t="s">
        <v>2427</v>
      </c>
    </row>
    <row r="1716" spans="1:4">
      <c r="A1716" s="190">
        <v>4434</v>
      </c>
      <c r="B1716" s="190" t="s">
        <v>2512</v>
      </c>
      <c r="C1716" s="190" t="s">
        <v>2512</v>
      </c>
      <c r="D1716" s="190" t="s">
        <v>2427</v>
      </c>
    </row>
    <row r="1717" spans="1:4">
      <c r="A1717" s="190">
        <v>4432</v>
      </c>
      <c r="B1717" s="190" t="s">
        <v>2513</v>
      </c>
      <c r="C1717" s="190" t="s">
        <v>2513</v>
      </c>
      <c r="D1717" s="190" t="s">
        <v>2427</v>
      </c>
    </row>
    <row r="1718" spans="1:4">
      <c r="A1718" s="190">
        <v>4438</v>
      </c>
      <c r="B1718" s="190" t="s">
        <v>2514</v>
      </c>
      <c r="C1718" s="190" t="s">
        <v>2514</v>
      </c>
      <c r="D1718" s="190" t="s">
        <v>2427</v>
      </c>
    </row>
    <row r="1719" spans="1:4">
      <c r="A1719" s="190">
        <v>4426</v>
      </c>
      <c r="B1719" s="190" t="s">
        <v>2515</v>
      </c>
      <c r="C1719" s="190" t="s">
        <v>2515</v>
      </c>
      <c r="D1719" s="190" t="s">
        <v>2427</v>
      </c>
    </row>
    <row r="1720" spans="1:4">
      <c r="A1720" s="190">
        <v>4436</v>
      </c>
      <c r="B1720" s="190" t="s">
        <v>2516</v>
      </c>
      <c r="C1720" s="190" t="s">
        <v>2516</v>
      </c>
      <c r="D1720" s="190" t="s">
        <v>2427</v>
      </c>
    </row>
    <row r="1721" spans="1:4">
      <c r="A1721" s="190">
        <v>4435</v>
      </c>
      <c r="B1721" s="190" t="s">
        <v>2517</v>
      </c>
      <c r="C1721" s="190" t="s">
        <v>2517</v>
      </c>
      <c r="D1721" s="190" t="s">
        <v>2427</v>
      </c>
    </row>
    <row r="1722" spans="1:4">
      <c r="A1722" s="190">
        <v>4436</v>
      </c>
      <c r="B1722" s="190" t="s">
        <v>2518</v>
      </c>
      <c r="C1722" s="190" t="s">
        <v>2519</v>
      </c>
      <c r="D1722" s="190" t="s">
        <v>2427</v>
      </c>
    </row>
    <row r="1723" spans="1:4">
      <c r="A1723" s="190">
        <v>4418</v>
      </c>
      <c r="B1723" s="190" t="s">
        <v>2520</v>
      </c>
      <c r="C1723" s="190" t="s">
        <v>2520</v>
      </c>
      <c r="D1723" s="190" t="s">
        <v>2427</v>
      </c>
    </row>
    <row r="1724" spans="1:4">
      <c r="A1724" s="190">
        <v>4425</v>
      </c>
      <c r="B1724" s="190" t="s">
        <v>2521</v>
      </c>
      <c r="C1724" s="190" t="s">
        <v>2521</v>
      </c>
      <c r="D1724" s="190" t="s">
        <v>2427</v>
      </c>
    </row>
    <row r="1725" spans="1:4">
      <c r="A1725" s="190">
        <v>4437</v>
      </c>
      <c r="B1725" s="190" t="s">
        <v>2522</v>
      </c>
      <c r="C1725" s="190" t="s">
        <v>2522</v>
      </c>
      <c r="D1725" s="190" t="s">
        <v>2427</v>
      </c>
    </row>
    <row r="1726" spans="1:4">
      <c r="A1726" s="190">
        <v>8214</v>
      </c>
      <c r="B1726" s="190" t="s">
        <v>2523</v>
      </c>
      <c r="C1726" s="190" t="s">
        <v>2523</v>
      </c>
      <c r="D1726" s="190" t="s">
        <v>2524</v>
      </c>
    </row>
    <row r="1727" spans="1:4">
      <c r="A1727" s="190">
        <v>8214</v>
      </c>
      <c r="B1727" s="190" t="s">
        <v>2523</v>
      </c>
      <c r="C1727" s="190" t="s">
        <v>2523</v>
      </c>
      <c r="D1727" s="190" t="s">
        <v>2524</v>
      </c>
    </row>
    <row r="1728" spans="1:4">
      <c r="A1728" s="190">
        <v>8224</v>
      </c>
      <c r="B1728" s="190" t="s">
        <v>2525</v>
      </c>
      <c r="C1728" s="190" t="s">
        <v>2525</v>
      </c>
      <c r="D1728" s="190" t="s">
        <v>2524</v>
      </c>
    </row>
    <row r="1729" spans="1:4">
      <c r="A1729" s="190">
        <v>8213</v>
      </c>
      <c r="B1729" s="190" t="s">
        <v>2526</v>
      </c>
      <c r="C1729" s="190" t="s">
        <v>2526</v>
      </c>
      <c r="D1729" s="190" t="s">
        <v>2524</v>
      </c>
    </row>
    <row r="1730" spans="1:4">
      <c r="A1730" s="190">
        <v>8236</v>
      </c>
      <c r="B1730" s="190" t="s">
        <v>2527</v>
      </c>
      <c r="C1730" s="190" t="s">
        <v>2527</v>
      </c>
      <c r="D1730" s="190" t="s">
        <v>2524</v>
      </c>
    </row>
    <row r="1731" spans="1:4">
      <c r="A1731" s="190">
        <v>8239</v>
      </c>
      <c r="B1731" s="190" t="s">
        <v>2528</v>
      </c>
      <c r="C1731" s="190" t="s">
        <v>2528</v>
      </c>
      <c r="D1731" s="190" t="s">
        <v>2524</v>
      </c>
    </row>
    <row r="1732" spans="1:4">
      <c r="A1732" s="190">
        <v>8235</v>
      </c>
      <c r="B1732" s="190" t="s">
        <v>2529</v>
      </c>
      <c r="C1732" s="190" t="s">
        <v>2530</v>
      </c>
      <c r="D1732" s="190" t="s">
        <v>2524</v>
      </c>
    </row>
    <row r="1733" spans="1:4">
      <c r="A1733" s="190">
        <v>8234</v>
      </c>
      <c r="B1733" s="190" t="s">
        <v>2531</v>
      </c>
      <c r="C1733" s="190" t="s">
        <v>2532</v>
      </c>
      <c r="D1733" s="190" t="s">
        <v>2524</v>
      </c>
    </row>
    <row r="1734" spans="1:4">
      <c r="A1734" s="190">
        <v>8236</v>
      </c>
      <c r="B1734" s="190" t="s">
        <v>2533</v>
      </c>
      <c r="C1734" s="190" t="s">
        <v>2534</v>
      </c>
      <c r="D1734" s="190" t="s">
        <v>2524</v>
      </c>
    </row>
    <row r="1735" spans="1:4">
      <c r="A1735" s="190">
        <v>8240</v>
      </c>
      <c r="B1735" s="190" t="s">
        <v>2534</v>
      </c>
      <c r="C1735" s="190" t="s">
        <v>2534</v>
      </c>
      <c r="D1735" s="190" t="s">
        <v>2524</v>
      </c>
    </row>
    <row r="1736" spans="1:4">
      <c r="A1736" s="190">
        <v>8241</v>
      </c>
      <c r="B1736" s="190" t="s">
        <v>2535</v>
      </c>
      <c r="C1736" s="190" t="s">
        <v>2534</v>
      </c>
      <c r="D1736" s="190" t="s">
        <v>2524</v>
      </c>
    </row>
    <row r="1737" spans="1:4">
      <c r="A1737" s="190">
        <v>8242</v>
      </c>
      <c r="B1737" s="190" t="s">
        <v>2536</v>
      </c>
      <c r="C1737" s="190" t="s">
        <v>2534</v>
      </c>
      <c r="D1737" s="190" t="s">
        <v>2524</v>
      </c>
    </row>
    <row r="1738" spans="1:4">
      <c r="A1738" s="190">
        <v>8242</v>
      </c>
      <c r="B1738" s="190" t="s">
        <v>2537</v>
      </c>
      <c r="C1738" s="190" t="s">
        <v>2534</v>
      </c>
      <c r="D1738" s="190" t="s">
        <v>2524</v>
      </c>
    </row>
    <row r="1739" spans="1:4">
      <c r="A1739" s="190">
        <v>8243</v>
      </c>
      <c r="B1739" s="190" t="s">
        <v>2538</v>
      </c>
      <c r="C1739" s="190" t="s">
        <v>2534</v>
      </c>
      <c r="D1739" s="190" t="s">
        <v>2524</v>
      </c>
    </row>
    <row r="1740" spans="1:4">
      <c r="A1740" s="190">
        <v>8233</v>
      </c>
      <c r="B1740" s="190" t="s">
        <v>2539</v>
      </c>
      <c r="C1740" s="190" t="s">
        <v>2540</v>
      </c>
      <c r="D1740" s="190" t="s">
        <v>2524</v>
      </c>
    </row>
    <row r="1741" spans="1:4">
      <c r="A1741" s="190">
        <v>8222</v>
      </c>
      <c r="B1741" s="190" t="s">
        <v>2541</v>
      </c>
      <c r="C1741" s="190" t="s">
        <v>2541</v>
      </c>
      <c r="D1741" s="190" t="s">
        <v>2524</v>
      </c>
    </row>
    <row r="1742" spans="1:4">
      <c r="A1742" s="190">
        <v>8223</v>
      </c>
      <c r="B1742" s="190" t="s">
        <v>2542</v>
      </c>
      <c r="C1742" s="190" t="s">
        <v>2541</v>
      </c>
      <c r="D1742" s="190" t="s">
        <v>2524</v>
      </c>
    </row>
    <row r="1743" spans="1:4">
      <c r="A1743" s="190">
        <v>8454</v>
      </c>
      <c r="B1743" s="190" t="s">
        <v>2543</v>
      </c>
      <c r="C1743" s="190" t="s">
        <v>2543</v>
      </c>
      <c r="D1743" s="190" t="s">
        <v>2524</v>
      </c>
    </row>
    <row r="1744" spans="1:4">
      <c r="A1744" s="190">
        <v>8232</v>
      </c>
      <c r="B1744" s="190" t="s">
        <v>2544</v>
      </c>
      <c r="C1744" s="190" t="s">
        <v>2544</v>
      </c>
      <c r="D1744" s="190" t="s">
        <v>2524</v>
      </c>
    </row>
    <row r="1745" spans="1:4">
      <c r="A1745" s="190">
        <v>8212</v>
      </c>
      <c r="B1745" s="190" t="s">
        <v>2545</v>
      </c>
      <c r="C1745" s="190" t="s">
        <v>2545</v>
      </c>
      <c r="D1745" s="190" t="s">
        <v>2524</v>
      </c>
    </row>
    <row r="1746" spans="1:4">
      <c r="A1746" s="190">
        <v>8455</v>
      </c>
      <c r="B1746" s="190" t="s">
        <v>2546</v>
      </c>
      <c r="C1746" s="190" t="s">
        <v>2546</v>
      </c>
      <c r="D1746" s="190" t="s">
        <v>2524</v>
      </c>
    </row>
    <row r="1747" spans="1:4">
      <c r="A1747" s="190">
        <v>8200</v>
      </c>
      <c r="B1747" s="190" t="s">
        <v>2547</v>
      </c>
      <c r="C1747" s="190" t="s">
        <v>2547</v>
      </c>
      <c r="D1747" s="190" t="s">
        <v>2524</v>
      </c>
    </row>
    <row r="1748" spans="1:4">
      <c r="A1748" s="190">
        <v>8203</v>
      </c>
      <c r="B1748" s="190" t="s">
        <v>2547</v>
      </c>
      <c r="C1748" s="190" t="s">
        <v>2547</v>
      </c>
      <c r="D1748" s="190" t="s">
        <v>2524</v>
      </c>
    </row>
    <row r="1749" spans="1:4">
      <c r="A1749" s="190">
        <v>8207</v>
      </c>
      <c r="B1749" s="190" t="s">
        <v>2547</v>
      </c>
      <c r="C1749" s="190" t="s">
        <v>2547</v>
      </c>
      <c r="D1749" s="190" t="s">
        <v>2524</v>
      </c>
    </row>
    <row r="1750" spans="1:4">
      <c r="A1750" s="190">
        <v>8208</v>
      </c>
      <c r="B1750" s="190" t="s">
        <v>2547</v>
      </c>
      <c r="C1750" s="190" t="s">
        <v>2547</v>
      </c>
      <c r="D1750" s="190" t="s">
        <v>2524</v>
      </c>
    </row>
    <row r="1751" spans="1:4">
      <c r="A1751" s="190">
        <v>8231</v>
      </c>
      <c r="B1751" s="190" t="s">
        <v>2548</v>
      </c>
      <c r="C1751" s="190" t="s">
        <v>2547</v>
      </c>
      <c r="D1751" s="190" t="s">
        <v>2524</v>
      </c>
    </row>
    <row r="1752" spans="1:4">
      <c r="A1752" s="190">
        <v>8228</v>
      </c>
      <c r="B1752" s="190" t="s">
        <v>2549</v>
      </c>
      <c r="C1752" s="190" t="s">
        <v>2549</v>
      </c>
      <c r="D1752" s="190" t="s">
        <v>2524</v>
      </c>
    </row>
    <row r="1753" spans="1:4">
      <c r="A1753" s="190">
        <v>8226</v>
      </c>
      <c r="B1753" s="190" t="s">
        <v>2550</v>
      </c>
      <c r="C1753" s="190" t="s">
        <v>2550</v>
      </c>
      <c r="D1753" s="190" t="s">
        <v>2524</v>
      </c>
    </row>
    <row r="1754" spans="1:4">
      <c r="A1754" s="190">
        <v>8225</v>
      </c>
      <c r="B1754" s="190" t="s">
        <v>2551</v>
      </c>
      <c r="C1754" s="190" t="s">
        <v>2551</v>
      </c>
      <c r="D1754" s="190" t="s">
        <v>2524</v>
      </c>
    </row>
    <row r="1755" spans="1:4">
      <c r="A1755" s="190">
        <v>8263</v>
      </c>
      <c r="B1755" s="190" t="s">
        <v>2552</v>
      </c>
      <c r="C1755" s="190" t="s">
        <v>2553</v>
      </c>
      <c r="D1755" s="190" t="s">
        <v>2524</v>
      </c>
    </row>
    <row r="1756" spans="1:4">
      <c r="A1756" s="190">
        <v>8261</v>
      </c>
      <c r="B1756" s="190" t="s">
        <v>2554</v>
      </c>
      <c r="C1756" s="190" t="s">
        <v>2554</v>
      </c>
      <c r="D1756" s="190" t="s">
        <v>2524</v>
      </c>
    </row>
    <row r="1757" spans="1:4">
      <c r="A1757" s="190">
        <v>8262</v>
      </c>
      <c r="B1757" s="190" t="s">
        <v>2555</v>
      </c>
      <c r="C1757" s="190" t="s">
        <v>2555</v>
      </c>
      <c r="D1757" s="190" t="s">
        <v>2524</v>
      </c>
    </row>
    <row r="1758" spans="1:4">
      <c r="A1758" s="190">
        <v>8260</v>
      </c>
      <c r="B1758" s="190" t="s">
        <v>2556</v>
      </c>
      <c r="C1758" s="190" t="s">
        <v>2556</v>
      </c>
      <c r="D1758" s="190" t="s">
        <v>2524</v>
      </c>
    </row>
    <row r="1759" spans="1:4">
      <c r="A1759" s="190">
        <v>8215</v>
      </c>
      <c r="B1759" s="190" t="s">
        <v>2557</v>
      </c>
      <c r="C1759" s="190" t="s">
        <v>2557</v>
      </c>
      <c r="D1759" s="190" t="s">
        <v>2524</v>
      </c>
    </row>
    <row r="1760" spans="1:4">
      <c r="A1760" s="190">
        <v>8216</v>
      </c>
      <c r="B1760" s="190" t="s">
        <v>2558</v>
      </c>
      <c r="C1760" s="190" t="s">
        <v>2558</v>
      </c>
      <c r="D1760" s="190" t="s">
        <v>2524</v>
      </c>
    </row>
    <row r="1761" spans="1:4">
      <c r="A1761" s="190">
        <v>8219</v>
      </c>
      <c r="B1761" s="190" t="s">
        <v>2559</v>
      </c>
      <c r="C1761" s="190" t="s">
        <v>2559</v>
      </c>
      <c r="D1761" s="190" t="s">
        <v>2524</v>
      </c>
    </row>
    <row r="1762" spans="1:4">
      <c r="A1762" s="190">
        <v>8217</v>
      </c>
      <c r="B1762" s="190" t="s">
        <v>2560</v>
      </c>
      <c r="C1762" s="190" t="s">
        <v>2560</v>
      </c>
      <c r="D1762" s="190" t="s">
        <v>2524</v>
      </c>
    </row>
    <row r="1763" spans="1:4">
      <c r="A1763" s="190">
        <v>8217</v>
      </c>
      <c r="B1763" s="190" t="s">
        <v>2560</v>
      </c>
      <c r="C1763" s="190" t="s">
        <v>2560</v>
      </c>
      <c r="D1763" s="190" t="s">
        <v>2524</v>
      </c>
    </row>
    <row r="1764" spans="1:4">
      <c r="A1764" s="190">
        <v>8218</v>
      </c>
      <c r="B1764" s="190" t="s">
        <v>2561</v>
      </c>
      <c r="C1764" s="190" t="s">
        <v>2560</v>
      </c>
      <c r="D1764" s="190" t="s">
        <v>2524</v>
      </c>
    </row>
    <row r="1765" spans="1:4">
      <c r="A1765" s="190">
        <v>9100</v>
      </c>
      <c r="B1765" s="190" t="s">
        <v>2562</v>
      </c>
      <c r="C1765" s="190" t="s">
        <v>2562</v>
      </c>
      <c r="D1765" s="190" t="s">
        <v>2563</v>
      </c>
    </row>
    <row r="1766" spans="1:4">
      <c r="A1766" s="190">
        <v>9112</v>
      </c>
      <c r="B1766" s="190" t="s">
        <v>2564</v>
      </c>
      <c r="C1766" s="190" t="s">
        <v>2562</v>
      </c>
      <c r="D1766" s="190" t="s">
        <v>2563</v>
      </c>
    </row>
    <row r="1767" spans="1:4">
      <c r="A1767" s="190">
        <v>9064</v>
      </c>
      <c r="B1767" s="190" t="s">
        <v>2565</v>
      </c>
      <c r="C1767" s="190" t="s">
        <v>2565</v>
      </c>
      <c r="D1767" s="190" t="s">
        <v>2563</v>
      </c>
    </row>
    <row r="1768" spans="1:4">
      <c r="A1768" s="190">
        <v>9105</v>
      </c>
      <c r="B1768" s="190" t="s">
        <v>2566</v>
      </c>
      <c r="C1768" s="190" t="s">
        <v>2566</v>
      </c>
      <c r="D1768" s="190" t="s">
        <v>2563</v>
      </c>
    </row>
    <row r="1769" spans="1:4">
      <c r="A1769" s="190">
        <v>9103</v>
      </c>
      <c r="B1769" s="190" t="s">
        <v>2567</v>
      </c>
      <c r="C1769" s="190" t="s">
        <v>2567</v>
      </c>
      <c r="D1769" s="190" t="s">
        <v>2563</v>
      </c>
    </row>
    <row r="1770" spans="1:4">
      <c r="A1770" s="190">
        <v>9063</v>
      </c>
      <c r="B1770" s="190" t="s">
        <v>2568</v>
      </c>
      <c r="C1770" s="190" t="s">
        <v>2569</v>
      </c>
      <c r="D1770" s="190" t="s">
        <v>2563</v>
      </c>
    </row>
    <row r="1771" spans="1:4">
      <c r="A1771" s="190">
        <v>9107</v>
      </c>
      <c r="B1771" s="190" t="s">
        <v>2570</v>
      </c>
      <c r="C1771" s="190" t="s">
        <v>2570</v>
      </c>
      <c r="D1771" s="190" t="s">
        <v>2563</v>
      </c>
    </row>
    <row r="1772" spans="1:4">
      <c r="A1772" s="190">
        <v>9104</v>
      </c>
      <c r="B1772" s="190" t="s">
        <v>2571</v>
      </c>
      <c r="C1772" s="190" t="s">
        <v>2571</v>
      </c>
      <c r="D1772" s="190" t="s">
        <v>2563</v>
      </c>
    </row>
    <row r="1773" spans="1:4">
      <c r="A1773" s="190">
        <v>9055</v>
      </c>
      <c r="B1773" s="190" t="s">
        <v>2572</v>
      </c>
      <c r="C1773" s="190" t="s">
        <v>2572</v>
      </c>
      <c r="D1773" s="190" t="s">
        <v>2563</v>
      </c>
    </row>
    <row r="1774" spans="1:4">
      <c r="A1774" s="190">
        <v>9056</v>
      </c>
      <c r="B1774" s="190" t="s">
        <v>2573</v>
      </c>
      <c r="C1774" s="190" t="s">
        <v>2573</v>
      </c>
      <c r="D1774" s="190" t="s">
        <v>2563</v>
      </c>
    </row>
    <row r="1775" spans="1:4">
      <c r="A1775" s="190">
        <v>9037</v>
      </c>
      <c r="B1775" s="190" t="s">
        <v>2574</v>
      </c>
      <c r="C1775" s="190" t="s">
        <v>2575</v>
      </c>
      <c r="D1775" s="190" t="s">
        <v>2563</v>
      </c>
    </row>
    <row r="1776" spans="1:4">
      <c r="A1776" s="190">
        <v>9042</v>
      </c>
      <c r="B1776" s="190" t="s">
        <v>2575</v>
      </c>
      <c r="C1776" s="190" t="s">
        <v>2575</v>
      </c>
      <c r="D1776" s="190" t="s">
        <v>2563</v>
      </c>
    </row>
    <row r="1777" spans="1:4">
      <c r="A1777" s="190">
        <v>9052</v>
      </c>
      <c r="B1777" s="190" t="s">
        <v>2576</v>
      </c>
      <c r="C1777" s="190" t="s">
        <v>2577</v>
      </c>
      <c r="D1777" s="190" t="s">
        <v>2563</v>
      </c>
    </row>
    <row r="1778" spans="1:4">
      <c r="A1778" s="190">
        <v>9053</v>
      </c>
      <c r="B1778" s="190" t="s">
        <v>2578</v>
      </c>
      <c r="C1778" s="190" t="s">
        <v>2577</v>
      </c>
      <c r="D1778" s="190" t="s">
        <v>2563</v>
      </c>
    </row>
    <row r="1779" spans="1:4">
      <c r="A1779" s="190">
        <v>9062</v>
      </c>
      <c r="B1779" s="190" t="s">
        <v>2579</v>
      </c>
      <c r="C1779" s="190" t="s">
        <v>2577</v>
      </c>
      <c r="D1779" s="190" t="s">
        <v>2563</v>
      </c>
    </row>
    <row r="1780" spans="1:4">
      <c r="A1780" s="190">
        <v>9043</v>
      </c>
      <c r="B1780" s="190" t="s">
        <v>2580</v>
      </c>
      <c r="C1780" s="190" t="s">
        <v>2580</v>
      </c>
      <c r="D1780" s="190" t="s">
        <v>2563</v>
      </c>
    </row>
    <row r="1781" spans="1:4">
      <c r="A1781" s="190">
        <v>9035</v>
      </c>
      <c r="B1781" s="190" t="s">
        <v>2581</v>
      </c>
      <c r="C1781" s="190" t="s">
        <v>2582</v>
      </c>
      <c r="D1781" s="190" t="s">
        <v>2563</v>
      </c>
    </row>
    <row r="1782" spans="1:4">
      <c r="A1782" s="190">
        <v>9410</v>
      </c>
      <c r="B1782" s="190" t="s">
        <v>2583</v>
      </c>
      <c r="C1782" s="190" t="s">
        <v>2583</v>
      </c>
      <c r="D1782" s="190" t="s">
        <v>2563</v>
      </c>
    </row>
    <row r="1783" spans="1:4">
      <c r="A1783" s="190">
        <v>9405</v>
      </c>
      <c r="B1783" s="190" t="s">
        <v>2584</v>
      </c>
      <c r="C1783" s="190" t="s">
        <v>2585</v>
      </c>
      <c r="D1783" s="190" t="s">
        <v>2563</v>
      </c>
    </row>
    <row r="1784" spans="1:4">
      <c r="A1784" s="190">
        <v>9426</v>
      </c>
      <c r="B1784" s="190" t="s">
        <v>2585</v>
      </c>
      <c r="C1784" s="190" t="s">
        <v>2585</v>
      </c>
      <c r="D1784" s="190" t="s">
        <v>2563</v>
      </c>
    </row>
    <row r="1785" spans="1:4">
      <c r="A1785" s="190">
        <v>9038</v>
      </c>
      <c r="B1785" s="190" t="s">
        <v>2586</v>
      </c>
      <c r="C1785" s="190" t="s">
        <v>2586</v>
      </c>
      <c r="D1785" s="190" t="s">
        <v>2563</v>
      </c>
    </row>
    <row r="1786" spans="1:4">
      <c r="A1786" s="190">
        <v>9411</v>
      </c>
      <c r="B1786" s="190" t="s">
        <v>2587</v>
      </c>
      <c r="C1786" s="190" t="s">
        <v>2588</v>
      </c>
      <c r="D1786" s="190" t="s">
        <v>2563</v>
      </c>
    </row>
    <row r="1787" spans="1:4">
      <c r="A1787" s="190">
        <v>9411</v>
      </c>
      <c r="B1787" s="190" t="s">
        <v>2589</v>
      </c>
      <c r="C1787" s="190" t="s">
        <v>2588</v>
      </c>
      <c r="D1787" s="190" t="s">
        <v>2563</v>
      </c>
    </row>
    <row r="1788" spans="1:4">
      <c r="A1788" s="190">
        <v>9044</v>
      </c>
      <c r="B1788" s="190" t="s">
        <v>2590</v>
      </c>
      <c r="C1788" s="190" t="s">
        <v>2591</v>
      </c>
      <c r="D1788" s="190" t="s">
        <v>2563</v>
      </c>
    </row>
    <row r="1789" spans="1:4">
      <c r="A1789" s="190">
        <v>9428</v>
      </c>
      <c r="B1789" s="190" t="s">
        <v>2592</v>
      </c>
      <c r="C1789" s="190" t="s">
        <v>2592</v>
      </c>
      <c r="D1789" s="190" t="s">
        <v>2563</v>
      </c>
    </row>
    <row r="1790" spans="1:4">
      <c r="A1790" s="190">
        <v>9427</v>
      </c>
      <c r="B1790" s="190" t="s">
        <v>2593</v>
      </c>
      <c r="C1790" s="190" t="s">
        <v>2593</v>
      </c>
      <c r="D1790" s="190" t="s">
        <v>2563</v>
      </c>
    </row>
    <row r="1791" spans="1:4">
      <c r="A1791" s="190">
        <v>9050</v>
      </c>
      <c r="B1791" s="190" t="s">
        <v>2594</v>
      </c>
      <c r="C1791" s="190" t="s">
        <v>2594</v>
      </c>
      <c r="D1791" s="190" t="s">
        <v>2595</v>
      </c>
    </row>
    <row r="1792" spans="1:4">
      <c r="A1792" s="190">
        <v>9050</v>
      </c>
      <c r="B1792" s="190" t="s">
        <v>2596</v>
      </c>
      <c r="C1792" s="190" t="s">
        <v>2594</v>
      </c>
      <c r="D1792" s="190" t="s">
        <v>2595</v>
      </c>
    </row>
    <row r="1793" spans="1:4">
      <c r="A1793" s="190">
        <v>9108</v>
      </c>
      <c r="B1793" s="190" t="s">
        <v>2597</v>
      </c>
      <c r="C1793" s="190" t="s">
        <v>2597</v>
      </c>
      <c r="D1793" s="190" t="s">
        <v>2595</v>
      </c>
    </row>
    <row r="1794" spans="1:4">
      <c r="A1794" s="190">
        <v>9108</v>
      </c>
      <c r="B1794" s="190" t="s">
        <v>2598</v>
      </c>
      <c r="C1794" s="190" t="s">
        <v>2597</v>
      </c>
      <c r="D1794" s="190" t="s">
        <v>2595</v>
      </c>
    </row>
    <row r="1795" spans="1:4">
      <c r="A1795" s="190">
        <v>9108</v>
      </c>
      <c r="B1795" s="190" t="s">
        <v>2599</v>
      </c>
      <c r="C1795" s="190" t="s">
        <v>2597</v>
      </c>
      <c r="D1795" s="190" t="s">
        <v>2595</v>
      </c>
    </row>
    <row r="1796" spans="1:4">
      <c r="A1796" s="190">
        <v>9050</v>
      </c>
      <c r="B1796" s="190" t="s">
        <v>2600</v>
      </c>
      <c r="C1796" s="190" t="s">
        <v>2601</v>
      </c>
      <c r="D1796" s="190" t="s">
        <v>2595</v>
      </c>
    </row>
    <row r="1797" spans="1:4">
      <c r="A1797" s="190">
        <v>9050</v>
      </c>
      <c r="B1797" s="190" t="s">
        <v>2602</v>
      </c>
      <c r="C1797" s="190" t="s">
        <v>2601</v>
      </c>
      <c r="D1797" s="190" t="s">
        <v>2595</v>
      </c>
    </row>
    <row r="1798" spans="1:4">
      <c r="A1798" s="190">
        <v>9054</v>
      </c>
      <c r="B1798" s="190" t="s">
        <v>2603</v>
      </c>
      <c r="C1798" s="190" t="s">
        <v>2601</v>
      </c>
      <c r="D1798" s="190" t="s">
        <v>2595</v>
      </c>
    </row>
    <row r="1799" spans="1:4">
      <c r="A1799" s="190">
        <v>9413</v>
      </c>
      <c r="B1799" s="190" t="s">
        <v>2604</v>
      </c>
      <c r="C1799" s="190" t="s">
        <v>2604</v>
      </c>
      <c r="D1799" s="190" t="s">
        <v>2595</v>
      </c>
    </row>
    <row r="1800" spans="1:4">
      <c r="A1800" s="190">
        <v>9413</v>
      </c>
      <c r="B1800" s="190" t="s">
        <v>2604</v>
      </c>
      <c r="C1800" s="190" t="s">
        <v>2604</v>
      </c>
      <c r="D1800" s="190" t="s">
        <v>2595</v>
      </c>
    </row>
    <row r="1801" spans="1:4">
      <c r="A1801" s="190">
        <v>9442</v>
      </c>
      <c r="B1801" s="190" t="s">
        <v>2605</v>
      </c>
      <c r="C1801" s="190" t="s">
        <v>2604</v>
      </c>
      <c r="D1801" s="190" t="s">
        <v>2595</v>
      </c>
    </row>
    <row r="1802" spans="1:4">
      <c r="A1802" s="190">
        <v>9050</v>
      </c>
      <c r="B1802" s="190" t="s">
        <v>2606</v>
      </c>
      <c r="C1802" s="190" t="s">
        <v>2607</v>
      </c>
      <c r="D1802" s="190" t="s">
        <v>2595</v>
      </c>
    </row>
    <row r="1803" spans="1:4">
      <c r="A1803" s="190">
        <v>9050</v>
      </c>
      <c r="B1803" s="190" t="s">
        <v>2608</v>
      </c>
      <c r="C1803" s="190" t="s">
        <v>2607</v>
      </c>
      <c r="D1803" s="190" t="s">
        <v>2595</v>
      </c>
    </row>
    <row r="1804" spans="1:4">
      <c r="A1804" s="190">
        <v>9057</v>
      </c>
      <c r="B1804" s="190" t="s">
        <v>2609</v>
      </c>
      <c r="C1804" s="190" t="s">
        <v>2607</v>
      </c>
      <c r="D1804" s="190" t="s">
        <v>2595</v>
      </c>
    </row>
    <row r="1805" spans="1:4">
      <c r="A1805" s="190">
        <v>9057</v>
      </c>
      <c r="B1805" s="190" t="s">
        <v>2610</v>
      </c>
      <c r="C1805" s="190" t="s">
        <v>2607</v>
      </c>
      <c r="D1805" s="190" t="s">
        <v>2595</v>
      </c>
    </row>
    <row r="1806" spans="1:4">
      <c r="A1806" s="190">
        <v>9057</v>
      </c>
      <c r="B1806" s="190" t="s">
        <v>2611</v>
      </c>
      <c r="C1806" s="190" t="s">
        <v>2607</v>
      </c>
      <c r="D1806" s="190" t="s">
        <v>2595</v>
      </c>
    </row>
    <row r="1807" spans="1:4">
      <c r="A1807" s="190">
        <v>9058</v>
      </c>
      <c r="B1807" s="190" t="s">
        <v>2612</v>
      </c>
      <c r="C1807" s="190" t="s">
        <v>2607</v>
      </c>
      <c r="D1807" s="190" t="s">
        <v>2595</v>
      </c>
    </row>
    <row r="1808" spans="1:4">
      <c r="A1808" s="190">
        <v>9308</v>
      </c>
      <c r="B1808" s="190" t="s">
        <v>2613</v>
      </c>
      <c r="C1808" s="190" t="s">
        <v>2614</v>
      </c>
      <c r="D1808" s="190" t="s">
        <v>2615</v>
      </c>
    </row>
    <row r="1809" spans="1:4">
      <c r="A1809" s="190">
        <v>9312</v>
      </c>
      <c r="B1809" s="190" t="s">
        <v>2614</v>
      </c>
      <c r="C1809" s="190" t="s">
        <v>2614</v>
      </c>
      <c r="D1809" s="190" t="s">
        <v>2615</v>
      </c>
    </row>
    <row r="1810" spans="1:4">
      <c r="A1810" s="190">
        <v>9313</v>
      </c>
      <c r="B1810" s="190" t="s">
        <v>2616</v>
      </c>
      <c r="C1810" s="190" t="s">
        <v>2616</v>
      </c>
      <c r="D1810" s="190" t="s">
        <v>2615</v>
      </c>
    </row>
    <row r="1811" spans="1:4">
      <c r="A1811" s="190">
        <v>9000</v>
      </c>
      <c r="B1811" s="190" t="s">
        <v>2617</v>
      </c>
      <c r="C1811" s="190" t="s">
        <v>2617</v>
      </c>
      <c r="D1811" s="190" t="s">
        <v>2615</v>
      </c>
    </row>
    <row r="1812" spans="1:4">
      <c r="A1812" s="190">
        <v>9008</v>
      </c>
      <c r="B1812" s="190" t="s">
        <v>2617</v>
      </c>
      <c r="C1812" s="190" t="s">
        <v>2617</v>
      </c>
      <c r="D1812" s="190" t="s">
        <v>2615</v>
      </c>
    </row>
    <row r="1813" spans="1:4">
      <c r="A1813" s="190">
        <v>9010</v>
      </c>
      <c r="B1813" s="190" t="s">
        <v>2617</v>
      </c>
      <c r="C1813" s="190" t="s">
        <v>2617</v>
      </c>
      <c r="D1813" s="190" t="s">
        <v>2615</v>
      </c>
    </row>
    <row r="1814" spans="1:4">
      <c r="A1814" s="190">
        <v>9011</v>
      </c>
      <c r="B1814" s="190" t="s">
        <v>2617</v>
      </c>
      <c r="C1814" s="190" t="s">
        <v>2617</v>
      </c>
      <c r="D1814" s="190" t="s">
        <v>2615</v>
      </c>
    </row>
    <row r="1815" spans="1:4">
      <c r="A1815" s="190">
        <v>9012</v>
      </c>
      <c r="B1815" s="190" t="s">
        <v>2617</v>
      </c>
      <c r="C1815" s="190" t="s">
        <v>2617</v>
      </c>
      <c r="D1815" s="190" t="s">
        <v>2615</v>
      </c>
    </row>
    <row r="1816" spans="1:4">
      <c r="A1816" s="190">
        <v>9014</v>
      </c>
      <c r="B1816" s="190" t="s">
        <v>2617</v>
      </c>
      <c r="C1816" s="190" t="s">
        <v>2617</v>
      </c>
      <c r="D1816" s="190" t="s">
        <v>2615</v>
      </c>
    </row>
    <row r="1817" spans="1:4">
      <c r="A1817" s="190">
        <v>9015</v>
      </c>
      <c r="B1817" s="190" t="s">
        <v>2617</v>
      </c>
      <c r="C1817" s="190" t="s">
        <v>2617</v>
      </c>
      <c r="D1817" s="190" t="s">
        <v>2615</v>
      </c>
    </row>
    <row r="1818" spans="1:4">
      <c r="A1818" s="190">
        <v>9016</v>
      </c>
      <c r="B1818" s="190" t="s">
        <v>2617</v>
      </c>
      <c r="C1818" s="190" t="s">
        <v>2617</v>
      </c>
      <c r="D1818" s="190" t="s">
        <v>2615</v>
      </c>
    </row>
    <row r="1819" spans="1:4">
      <c r="A1819" s="190">
        <v>9300</v>
      </c>
      <c r="B1819" s="190" t="s">
        <v>2618</v>
      </c>
      <c r="C1819" s="190" t="s">
        <v>2618</v>
      </c>
      <c r="D1819" s="190" t="s">
        <v>2615</v>
      </c>
    </row>
    <row r="1820" spans="1:4">
      <c r="A1820" s="190">
        <v>9305</v>
      </c>
      <c r="B1820" s="190" t="s">
        <v>2619</v>
      </c>
      <c r="C1820" s="190" t="s">
        <v>2620</v>
      </c>
      <c r="D1820" s="190" t="s">
        <v>2615</v>
      </c>
    </row>
    <row r="1821" spans="1:4">
      <c r="A1821" s="190">
        <v>9034</v>
      </c>
      <c r="B1821" s="190" t="s">
        <v>2621</v>
      </c>
      <c r="C1821" s="190" t="s">
        <v>2621</v>
      </c>
      <c r="D1821" s="190" t="s">
        <v>2615</v>
      </c>
    </row>
    <row r="1822" spans="1:4">
      <c r="A1822" s="190">
        <v>9036</v>
      </c>
      <c r="B1822" s="190" t="s">
        <v>2622</v>
      </c>
      <c r="C1822" s="190" t="s">
        <v>2621</v>
      </c>
      <c r="D1822" s="190" t="s">
        <v>2615</v>
      </c>
    </row>
    <row r="1823" spans="1:4">
      <c r="A1823" s="190">
        <v>9403</v>
      </c>
      <c r="B1823" s="190" t="s">
        <v>2623</v>
      </c>
      <c r="C1823" s="190" t="s">
        <v>2623</v>
      </c>
      <c r="D1823" s="190" t="s">
        <v>2615</v>
      </c>
    </row>
    <row r="1824" spans="1:4">
      <c r="A1824" s="190">
        <v>9402</v>
      </c>
      <c r="B1824" s="190" t="s">
        <v>2624</v>
      </c>
      <c r="C1824" s="190" t="s">
        <v>2624</v>
      </c>
      <c r="D1824" s="190" t="s">
        <v>2615</v>
      </c>
    </row>
    <row r="1825" spans="1:4">
      <c r="A1825" s="190">
        <v>9400</v>
      </c>
      <c r="B1825" s="190" t="s">
        <v>2625</v>
      </c>
      <c r="C1825" s="190" t="s">
        <v>2625</v>
      </c>
      <c r="D1825" s="190" t="s">
        <v>2615</v>
      </c>
    </row>
    <row r="1826" spans="1:4">
      <c r="A1826" s="190">
        <v>9404</v>
      </c>
      <c r="B1826" s="190" t="s">
        <v>2626</v>
      </c>
      <c r="C1826" s="190" t="s">
        <v>2626</v>
      </c>
      <c r="D1826" s="190" t="s">
        <v>2615</v>
      </c>
    </row>
    <row r="1827" spans="1:4">
      <c r="A1827" s="190">
        <v>9323</v>
      </c>
      <c r="B1827" s="190" t="s">
        <v>2627</v>
      </c>
      <c r="C1827" s="190" t="s">
        <v>2627</v>
      </c>
      <c r="D1827" s="190" t="s">
        <v>2615</v>
      </c>
    </row>
    <row r="1828" spans="1:4">
      <c r="A1828" s="190">
        <v>9327</v>
      </c>
      <c r="B1828" s="190" t="s">
        <v>2628</v>
      </c>
      <c r="C1828" s="190" t="s">
        <v>2628</v>
      </c>
      <c r="D1828" s="190" t="s">
        <v>2615</v>
      </c>
    </row>
    <row r="1829" spans="1:4">
      <c r="A1829" s="190">
        <v>9033</v>
      </c>
      <c r="B1829" s="190" t="s">
        <v>2629</v>
      </c>
      <c r="C1829" s="190" t="s">
        <v>2629</v>
      </c>
      <c r="D1829" s="190" t="s">
        <v>2615</v>
      </c>
    </row>
    <row r="1830" spans="1:4">
      <c r="A1830" s="190">
        <v>9434</v>
      </c>
      <c r="B1830" s="190" t="s">
        <v>2630</v>
      </c>
      <c r="C1830" s="190" t="s">
        <v>2631</v>
      </c>
      <c r="D1830" s="190" t="s">
        <v>2615</v>
      </c>
    </row>
    <row r="1831" spans="1:4">
      <c r="A1831" s="190">
        <v>9435</v>
      </c>
      <c r="B1831" s="190" t="s">
        <v>2632</v>
      </c>
      <c r="C1831" s="190" t="s">
        <v>2631</v>
      </c>
      <c r="D1831" s="190" t="s">
        <v>2615</v>
      </c>
    </row>
    <row r="1832" spans="1:4">
      <c r="A1832" s="190">
        <v>9436</v>
      </c>
      <c r="B1832" s="190" t="s">
        <v>2633</v>
      </c>
      <c r="C1832" s="190" t="s">
        <v>2633</v>
      </c>
      <c r="D1832" s="190" t="s">
        <v>2615</v>
      </c>
    </row>
    <row r="1833" spans="1:4">
      <c r="A1833" s="190">
        <v>9411</v>
      </c>
      <c r="B1833" s="190" t="s">
        <v>2587</v>
      </c>
      <c r="C1833" s="190" t="s">
        <v>2634</v>
      </c>
      <c r="D1833" s="190" t="s">
        <v>2615</v>
      </c>
    </row>
    <row r="1834" spans="1:4">
      <c r="A1834" s="190">
        <v>9442</v>
      </c>
      <c r="B1834" s="190" t="s">
        <v>2634</v>
      </c>
      <c r="C1834" s="190" t="s">
        <v>2634</v>
      </c>
      <c r="D1834" s="190" t="s">
        <v>2615</v>
      </c>
    </row>
    <row r="1835" spans="1:4">
      <c r="A1835" s="190">
        <v>9444</v>
      </c>
      <c r="B1835" s="190" t="s">
        <v>2635</v>
      </c>
      <c r="C1835" s="190" t="s">
        <v>2635</v>
      </c>
      <c r="D1835" s="190" t="s">
        <v>2615</v>
      </c>
    </row>
    <row r="1836" spans="1:4">
      <c r="A1836" s="190">
        <v>9424</v>
      </c>
      <c r="B1836" s="190" t="s">
        <v>2636</v>
      </c>
      <c r="C1836" s="190" t="s">
        <v>2636</v>
      </c>
      <c r="D1836" s="190" t="s">
        <v>2615</v>
      </c>
    </row>
    <row r="1837" spans="1:4">
      <c r="A1837" s="190">
        <v>9430</v>
      </c>
      <c r="B1837" s="190" t="s">
        <v>2637</v>
      </c>
      <c r="C1837" s="190" t="s">
        <v>2638</v>
      </c>
      <c r="D1837" s="190" t="s">
        <v>2615</v>
      </c>
    </row>
    <row r="1838" spans="1:4">
      <c r="A1838" s="190">
        <v>9422</v>
      </c>
      <c r="B1838" s="190" t="s">
        <v>2639</v>
      </c>
      <c r="C1838" s="190" t="s">
        <v>2640</v>
      </c>
      <c r="D1838" s="190" t="s">
        <v>2615</v>
      </c>
    </row>
    <row r="1839" spans="1:4">
      <c r="A1839" s="190">
        <v>9423</v>
      </c>
      <c r="B1839" s="190" t="s">
        <v>2641</v>
      </c>
      <c r="C1839" s="190" t="s">
        <v>2640</v>
      </c>
      <c r="D1839" s="190" t="s">
        <v>2615</v>
      </c>
    </row>
    <row r="1840" spans="1:4">
      <c r="A1840" s="190">
        <v>9425</v>
      </c>
      <c r="B1840" s="190" t="s">
        <v>2640</v>
      </c>
      <c r="C1840" s="190" t="s">
        <v>2640</v>
      </c>
      <c r="D1840" s="190" t="s">
        <v>2615</v>
      </c>
    </row>
    <row r="1841" spans="1:4">
      <c r="A1841" s="190">
        <v>9443</v>
      </c>
      <c r="B1841" s="190" t="s">
        <v>2642</v>
      </c>
      <c r="C1841" s="190" t="s">
        <v>2642</v>
      </c>
      <c r="D1841" s="190" t="s">
        <v>2615</v>
      </c>
    </row>
    <row r="1842" spans="1:4">
      <c r="A1842" s="190">
        <v>9450</v>
      </c>
      <c r="B1842" s="190" t="s">
        <v>2643</v>
      </c>
      <c r="C1842" s="190" t="s">
        <v>2644</v>
      </c>
      <c r="D1842" s="190" t="s">
        <v>2615</v>
      </c>
    </row>
    <row r="1843" spans="1:4">
      <c r="A1843" s="190">
        <v>9450</v>
      </c>
      <c r="B1843" s="190" t="s">
        <v>2645</v>
      </c>
      <c r="C1843" s="190" t="s">
        <v>2644</v>
      </c>
      <c r="D1843" s="190" t="s">
        <v>2615</v>
      </c>
    </row>
    <row r="1844" spans="1:4">
      <c r="A1844" s="190">
        <v>9452</v>
      </c>
      <c r="B1844" s="190" t="s">
        <v>2646</v>
      </c>
      <c r="C1844" s="190" t="s">
        <v>2644</v>
      </c>
      <c r="D1844" s="190" t="s">
        <v>2615</v>
      </c>
    </row>
    <row r="1845" spans="1:4">
      <c r="A1845" s="190">
        <v>9464</v>
      </c>
      <c r="B1845" s="190" t="s">
        <v>2647</v>
      </c>
      <c r="C1845" s="190" t="s">
        <v>2644</v>
      </c>
      <c r="D1845" s="190" t="s">
        <v>2615</v>
      </c>
    </row>
    <row r="1846" spans="1:4">
      <c r="A1846" s="190">
        <v>9453</v>
      </c>
      <c r="B1846" s="190" t="s">
        <v>2648</v>
      </c>
      <c r="C1846" s="190" t="s">
        <v>2648</v>
      </c>
      <c r="D1846" s="190" t="s">
        <v>2615</v>
      </c>
    </row>
    <row r="1847" spans="1:4">
      <c r="A1847" s="190">
        <v>9437</v>
      </c>
      <c r="B1847" s="190" t="s">
        <v>2649</v>
      </c>
      <c r="C1847" s="190" t="s">
        <v>2650</v>
      </c>
      <c r="D1847" s="190" t="s">
        <v>2615</v>
      </c>
    </row>
    <row r="1848" spans="1:4">
      <c r="A1848" s="190">
        <v>9451</v>
      </c>
      <c r="B1848" s="190" t="s">
        <v>2651</v>
      </c>
      <c r="C1848" s="190" t="s">
        <v>2652</v>
      </c>
      <c r="D1848" s="190" t="s">
        <v>2615</v>
      </c>
    </row>
    <row r="1849" spans="1:4">
      <c r="A1849" s="190">
        <v>9462</v>
      </c>
      <c r="B1849" s="190" t="s">
        <v>2653</v>
      </c>
      <c r="C1849" s="190" t="s">
        <v>2652</v>
      </c>
      <c r="D1849" s="190" t="s">
        <v>2615</v>
      </c>
    </row>
    <row r="1850" spans="1:4">
      <c r="A1850" s="190">
        <v>9463</v>
      </c>
      <c r="B1850" s="190" t="s">
        <v>2654</v>
      </c>
      <c r="C1850" s="190" t="s">
        <v>2652</v>
      </c>
      <c r="D1850" s="190" t="s">
        <v>2615</v>
      </c>
    </row>
    <row r="1851" spans="1:4">
      <c r="A1851" s="190">
        <v>9445</v>
      </c>
      <c r="B1851" s="190" t="s">
        <v>2655</v>
      </c>
      <c r="C1851" s="190" t="s">
        <v>2655</v>
      </c>
      <c r="D1851" s="190" t="s">
        <v>2615</v>
      </c>
    </row>
    <row r="1852" spans="1:4">
      <c r="A1852" s="190">
        <v>9464</v>
      </c>
      <c r="B1852" s="190" t="s">
        <v>2656</v>
      </c>
      <c r="C1852" s="190" t="s">
        <v>2657</v>
      </c>
      <c r="D1852" s="190" t="s">
        <v>2615</v>
      </c>
    </row>
    <row r="1853" spans="1:4">
      <c r="A1853" s="190">
        <v>9470</v>
      </c>
      <c r="B1853" s="190" t="s">
        <v>2658</v>
      </c>
      <c r="C1853" s="190" t="s">
        <v>2659</v>
      </c>
      <c r="D1853" s="190" t="s">
        <v>2615</v>
      </c>
    </row>
    <row r="1854" spans="1:4">
      <c r="A1854" s="190">
        <v>9473</v>
      </c>
      <c r="B1854" s="190" t="s">
        <v>2660</v>
      </c>
      <c r="C1854" s="190" t="s">
        <v>2660</v>
      </c>
      <c r="D1854" s="190" t="s">
        <v>2615</v>
      </c>
    </row>
    <row r="1855" spans="1:4">
      <c r="A1855" s="190">
        <v>9470</v>
      </c>
      <c r="B1855" s="190" t="s">
        <v>2661</v>
      </c>
      <c r="C1855" s="190" t="s">
        <v>2662</v>
      </c>
      <c r="D1855" s="190" t="s">
        <v>2615</v>
      </c>
    </row>
    <row r="1856" spans="1:4">
      <c r="A1856" s="190">
        <v>9472</v>
      </c>
      <c r="B1856" s="190" t="s">
        <v>2662</v>
      </c>
      <c r="C1856" s="190" t="s">
        <v>2662</v>
      </c>
      <c r="D1856" s="190" t="s">
        <v>2615</v>
      </c>
    </row>
    <row r="1857" spans="1:4">
      <c r="A1857" s="190">
        <v>9472</v>
      </c>
      <c r="B1857" s="190" t="s">
        <v>2663</v>
      </c>
      <c r="C1857" s="190" t="s">
        <v>2662</v>
      </c>
      <c r="D1857" s="190" t="s">
        <v>2615</v>
      </c>
    </row>
    <row r="1858" spans="1:4">
      <c r="A1858" s="190">
        <v>9465</v>
      </c>
      <c r="B1858" s="190" t="s">
        <v>2664</v>
      </c>
      <c r="C1858" s="190" t="s">
        <v>2665</v>
      </c>
      <c r="D1858" s="190" t="s">
        <v>2615</v>
      </c>
    </row>
    <row r="1859" spans="1:4">
      <c r="A1859" s="190">
        <v>9466</v>
      </c>
      <c r="B1859" s="190" t="s">
        <v>2665</v>
      </c>
      <c r="C1859" s="190" t="s">
        <v>2665</v>
      </c>
      <c r="D1859" s="190" t="s">
        <v>2615</v>
      </c>
    </row>
    <row r="1860" spans="1:4">
      <c r="A1860" s="190">
        <v>9467</v>
      </c>
      <c r="B1860" s="190" t="s">
        <v>2666</v>
      </c>
      <c r="C1860" s="190" t="s">
        <v>2665</v>
      </c>
      <c r="D1860" s="190" t="s">
        <v>2615</v>
      </c>
    </row>
    <row r="1861" spans="1:4">
      <c r="A1861" s="190">
        <v>9468</v>
      </c>
      <c r="B1861" s="190" t="s">
        <v>2667</v>
      </c>
      <c r="C1861" s="190" t="s">
        <v>2665</v>
      </c>
      <c r="D1861" s="190" t="s">
        <v>2615</v>
      </c>
    </row>
    <row r="1862" spans="1:4">
      <c r="A1862" s="190">
        <v>9469</v>
      </c>
      <c r="B1862" s="190" t="s">
        <v>2668</v>
      </c>
      <c r="C1862" s="190" t="s">
        <v>2665</v>
      </c>
      <c r="D1862" s="190" t="s">
        <v>2615</v>
      </c>
    </row>
    <row r="1863" spans="1:4">
      <c r="A1863" s="190">
        <v>9475</v>
      </c>
      <c r="B1863" s="190" t="s">
        <v>2669</v>
      </c>
      <c r="C1863" s="190" t="s">
        <v>2669</v>
      </c>
      <c r="D1863" s="190" t="s">
        <v>2615</v>
      </c>
    </row>
    <row r="1864" spans="1:4">
      <c r="A1864" s="190">
        <v>9476</v>
      </c>
      <c r="B1864" s="190" t="s">
        <v>2670</v>
      </c>
      <c r="C1864" s="190" t="s">
        <v>2671</v>
      </c>
      <c r="D1864" s="190" t="s">
        <v>2615</v>
      </c>
    </row>
    <row r="1865" spans="1:4">
      <c r="A1865" s="190">
        <v>9476</v>
      </c>
      <c r="B1865" s="190" t="s">
        <v>2672</v>
      </c>
      <c r="C1865" s="190" t="s">
        <v>2671</v>
      </c>
      <c r="D1865" s="190" t="s">
        <v>2615</v>
      </c>
    </row>
    <row r="1866" spans="1:4">
      <c r="A1866" s="190">
        <v>9477</v>
      </c>
      <c r="B1866" s="190" t="s">
        <v>2673</v>
      </c>
      <c r="C1866" s="190" t="s">
        <v>2671</v>
      </c>
      <c r="D1866" s="190" t="s">
        <v>2615</v>
      </c>
    </row>
    <row r="1867" spans="1:4">
      <c r="A1867" s="190">
        <v>9478</v>
      </c>
      <c r="B1867" s="190" t="s">
        <v>2674</v>
      </c>
      <c r="C1867" s="190" t="s">
        <v>2671</v>
      </c>
      <c r="D1867" s="190" t="s">
        <v>2615</v>
      </c>
    </row>
    <row r="1868" spans="1:4">
      <c r="A1868" s="190">
        <v>9479</v>
      </c>
      <c r="B1868" s="190" t="s">
        <v>2675</v>
      </c>
      <c r="C1868" s="190" t="s">
        <v>2671</v>
      </c>
      <c r="D1868" s="190" t="s">
        <v>2615</v>
      </c>
    </row>
    <row r="1869" spans="1:4">
      <c r="A1869" s="190">
        <v>9479</v>
      </c>
      <c r="B1869" s="190" t="s">
        <v>2676</v>
      </c>
      <c r="C1869" s="190" t="s">
        <v>2671</v>
      </c>
      <c r="D1869" s="190" t="s">
        <v>2615</v>
      </c>
    </row>
    <row r="1870" spans="1:4">
      <c r="A1870" s="190">
        <v>9479</v>
      </c>
      <c r="B1870" s="190" t="s">
        <v>2677</v>
      </c>
      <c r="C1870" s="190" t="s">
        <v>2671</v>
      </c>
      <c r="D1870" s="190" t="s">
        <v>2615</v>
      </c>
    </row>
    <row r="1871" spans="1:4">
      <c r="A1871" s="190">
        <v>7310</v>
      </c>
      <c r="B1871" s="190" t="s">
        <v>2678</v>
      </c>
      <c r="C1871" s="190" t="s">
        <v>2678</v>
      </c>
      <c r="D1871" s="190" t="s">
        <v>2615</v>
      </c>
    </row>
    <row r="1872" spans="1:4">
      <c r="A1872" s="190">
        <v>8890</v>
      </c>
      <c r="B1872" s="190" t="s">
        <v>2679</v>
      </c>
      <c r="C1872" s="190" t="s">
        <v>2679</v>
      </c>
      <c r="D1872" s="190" t="s">
        <v>2615</v>
      </c>
    </row>
    <row r="1873" spans="1:4">
      <c r="A1873" s="190">
        <v>8893</v>
      </c>
      <c r="B1873" s="190" t="s">
        <v>2680</v>
      </c>
      <c r="C1873" s="190" t="s">
        <v>2679</v>
      </c>
      <c r="D1873" s="190" t="s">
        <v>2615</v>
      </c>
    </row>
    <row r="1874" spans="1:4">
      <c r="A1874" s="190">
        <v>8894</v>
      </c>
      <c r="B1874" s="190" t="s">
        <v>2681</v>
      </c>
      <c r="C1874" s="190" t="s">
        <v>2679</v>
      </c>
      <c r="D1874" s="190" t="s">
        <v>2615</v>
      </c>
    </row>
    <row r="1875" spans="1:4">
      <c r="A1875" s="190">
        <v>8895</v>
      </c>
      <c r="B1875" s="190" t="s">
        <v>2682</v>
      </c>
      <c r="C1875" s="190" t="s">
        <v>2679</v>
      </c>
      <c r="D1875" s="190" t="s">
        <v>2615</v>
      </c>
    </row>
    <row r="1876" spans="1:4">
      <c r="A1876" s="190">
        <v>8896</v>
      </c>
      <c r="B1876" s="190" t="s">
        <v>2683</v>
      </c>
      <c r="C1876" s="190" t="s">
        <v>2679</v>
      </c>
      <c r="D1876" s="190" t="s">
        <v>2615</v>
      </c>
    </row>
    <row r="1877" spans="1:4">
      <c r="A1877" s="190">
        <v>8897</v>
      </c>
      <c r="B1877" s="190" t="s">
        <v>2684</v>
      </c>
      <c r="C1877" s="190" t="s">
        <v>2679</v>
      </c>
      <c r="D1877" s="190" t="s">
        <v>2615</v>
      </c>
    </row>
    <row r="1878" spans="1:4">
      <c r="A1878" s="190">
        <v>8898</v>
      </c>
      <c r="B1878" s="190" t="s">
        <v>2685</v>
      </c>
      <c r="C1878" s="190" t="s">
        <v>2679</v>
      </c>
      <c r="D1878" s="190" t="s">
        <v>2615</v>
      </c>
    </row>
    <row r="1879" spans="1:4">
      <c r="A1879" s="190">
        <v>7325</v>
      </c>
      <c r="B1879" s="190" t="s">
        <v>2686</v>
      </c>
      <c r="C1879" s="190" t="s">
        <v>2687</v>
      </c>
      <c r="D1879" s="190" t="s">
        <v>2615</v>
      </c>
    </row>
    <row r="1880" spans="1:4">
      <c r="A1880" s="190">
        <v>7326</v>
      </c>
      <c r="B1880" s="190" t="s">
        <v>2688</v>
      </c>
      <c r="C1880" s="190" t="s">
        <v>2687</v>
      </c>
      <c r="D1880" s="190" t="s">
        <v>2615</v>
      </c>
    </row>
    <row r="1881" spans="1:4">
      <c r="A1881" s="190">
        <v>8886</v>
      </c>
      <c r="B1881" s="190" t="s">
        <v>2689</v>
      </c>
      <c r="C1881" s="190" t="s">
        <v>2687</v>
      </c>
      <c r="D1881" s="190" t="s">
        <v>2615</v>
      </c>
    </row>
    <row r="1882" spans="1:4">
      <c r="A1882" s="190">
        <v>8887</v>
      </c>
      <c r="B1882" s="190" t="s">
        <v>2687</v>
      </c>
      <c r="C1882" s="190" t="s">
        <v>2687</v>
      </c>
      <c r="D1882" s="190" t="s">
        <v>2615</v>
      </c>
    </row>
    <row r="1883" spans="1:4">
      <c r="A1883" s="190">
        <v>8888</v>
      </c>
      <c r="B1883" s="190" t="s">
        <v>2690</v>
      </c>
      <c r="C1883" s="190" t="s">
        <v>2687</v>
      </c>
      <c r="D1883" s="190" t="s">
        <v>2615</v>
      </c>
    </row>
    <row r="1884" spans="1:4">
      <c r="A1884" s="190">
        <v>8889</v>
      </c>
      <c r="B1884" s="190" t="s">
        <v>2691</v>
      </c>
      <c r="C1884" s="190" t="s">
        <v>2687</v>
      </c>
      <c r="D1884" s="190" t="s">
        <v>2615</v>
      </c>
    </row>
    <row r="1885" spans="1:4">
      <c r="A1885" s="190">
        <v>7312</v>
      </c>
      <c r="B1885" s="190" t="s">
        <v>2692</v>
      </c>
      <c r="C1885" s="190" t="s">
        <v>2692</v>
      </c>
      <c r="D1885" s="190" t="s">
        <v>2615</v>
      </c>
    </row>
    <row r="1886" spans="1:4">
      <c r="A1886" s="190">
        <v>7313</v>
      </c>
      <c r="B1886" s="190" t="s">
        <v>2693</v>
      </c>
      <c r="C1886" s="190" t="s">
        <v>2692</v>
      </c>
      <c r="D1886" s="190" t="s">
        <v>2615</v>
      </c>
    </row>
    <row r="1887" spans="1:4">
      <c r="A1887" s="190">
        <v>7314</v>
      </c>
      <c r="B1887" s="190" t="s">
        <v>2694</v>
      </c>
      <c r="C1887" s="190" t="s">
        <v>2692</v>
      </c>
      <c r="D1887" s="190" t="s">
        <v>2615</v>
      </c>
    </row>
    <row r="1888" spans="1:4">
      <c r="A1888" s="190">
        <v>7315</v>
      </c>
      <c r="B1888" s="190" t="s">
        <v>2695</v>
      </c>
      <c r="C1888" s="190" t="s">
        <v>2692</v>
      </c>
      <c r="D1888" s="190" t="s">
        <v>2615</v>
      </c>
    </row>
    <row r="1889" spans="1:4">
      <c r="A1889" s="190">
        <v>7317</v>
      </c>
      <c r="B1889" s="190" t="s">
        <v>2696</v>
      </c>
      <c r="C1889" s="190" t="s">
        <v>2692</v>
      </c>
      <c r="D1889" s="190" t="s">
        <v>2615</v>
      </c>
    </row>
    <row r="1890" spans="1:4">
      <c r="A1890" s="190">
        <v>7317</v>
      </c>
      <c r="B1890" s="190" t="s">
        <v>2697</v>
      </c>
      <c r="C1890" s="190" t="s">
        <v>2692</v>
      </c>
      <c r="D1890" s="190" t="s">
        <v>2615</v>
      </c>
    </row>
    <row r="1891" spans="1:4">
      <c r="A1891" s="190">
        <v>8877</v>
      </c>
      <c r="B1891" s="190" t="s">
        <v>2698</v>
      </c>
      <c r="C1891" s="190" t="s">
        <v>2699</v>
      </c>
      <c r="D1891" s="190" t="s">
        <v>2615</v>
      </c>
    </row>
    <row r="1892" spans="1:4">
      <c r="A1892" s="190">
        <v>8878</v>
      </c>
      <c r="B1892" s="190" t="s">
        <v>2700</v>
      </c>
      <c r="C1892" s="190" t="s">
        <v>2699</v>
      </c>
      <c r="D1892" s="190" t="s">
        <v>2615</v>
      </c>
    </row>
    <row r="1893" spans="1:4">
      <c r="A1893" s="190">
        <v>8882</v>
      </c>
      <c r="B1893" s="190" t="s">
        <v>2701</v>
      </c>
      <c r="C1893" s="190" t="s">
        <v>2699</v>
      </c>
      <c r="D1893" s="190" t="s">
        <v>2615</v>
      </c>
    </row>
    <row r="1894" spans="1:4">
      <c r="A1894" s="190">
        <v>8883</v>
      </c>
      <c r="B1894" s="190" t="s">
        <v>2699</v>
      </c>
      <c r="C1894" s="190" t="s">
        <v>2699</v>
      </c>
      <c r="D1894" s="190" t="s">
        <v>2615</v>
      </c>
    </row>
    <row r="1895" spans="1:4">
      <c r="A1895" s="190">
        <v>8884</v>
      </c>
      <c r="B1895" s="190" t="s">
        <v>2702</v>
      </c>
      <c r="C1895" s="190" t="s">
        <v>2699</v>
      </c>
      <c r="D1895" s="190" t="s">
        <v>2615</v>
      </c>
    </row>
    <row r="1896" spans="1:4">
      <c r="A1896" s="190">
        <v>8885</v>
      </c>
      <c r="B1896" s="190" t="s">
        <v>2703</v>
      </c>
      <c r="C1896" s="190" t="s">
        <v>2699</v>
      </c>
      <c r="D1896" s="190" t="s">
        <v>2615</v>
      </c>
    </row>
    <row r="1897" spans="1:4">
      <c r="A1897" s="190">
        <v>7320</v>
      </c>
      <c r="B1897" s="190" t="s">
        <v>2704</v>
      </c>
      <c r="C1897" s="190" t="s">
        <v>2704</v>
      </c>
      <c r="D1897" s="190" t="s">
        <v>2615</v>
      </c>
    </row>
    <row r="1898" spans="1:4">
      <c r="A1898" s="190">
        <v>7323</v>
      </c>
      <c r="B1898" s="190" t="s">
        <v>2705</v>
      </c>
      <c r="C1898" s="190" t="s">
        <v>2706</v>
      </c>
      <c r="D1898" s="190" t="s">
        <v>2615</v>
      </c>
    </row>
    <row r="1899" spans="1:4">
      <c r="A1899" s="190">
        <v>7323</v>
      </c>
      <c r="B1899" s="190" t="s">
        <v>2705</v>
      </c>
      <c r="C1899" s="190" t="s">
        <v>2706</v>
      </c>
      <c r="D1899" s="190" t="s">
        <v>2615</v>
      </c>
    </row>
    <row r="1900" spans="1:4">
      <c r="A1900" s="190">
        <v>7324</v>
      </c>
      <c r="B1900" s="190" t="s">
        <v>2707</v>
      </c>
      <c r="C1900" s="190" t="s">
        <v>2706</v>
      </c>
      <c r="D1900" s="190" t="s">
        <v>2615</v>
      </c>
    </row>
    <row r="1901" spans="1:4">
      <c r="A1901" s="190">
        <v>8880</v>
      </c>
      <c r="B1901" s="190" t="s">
        <v>2708</v>
      </c>
      <c r="C1901" s="190" t="s">
        <v>2708</v>
      </c>
      <c r="D1901" s="190" t="s">
        <v>2615</v>
      </c>
    </row>
    <row r="1902" spans="1:4">
      <c r="A1902" s="190">
        <v>8881</v>
      </c>
      <c r="B1902" s="190" t="s">
        <v>2709</v>
      </c>
      <c r="C1902" s="190" t="s">
        <v>2708</v>
      </c>
      <c r="D1902" s="190" t="s">
        <v>2615</v>
      </c>
    </row>
    <row r="1903" spans="1:4">
      <c r="A1903" s="190">
        <v>8881</v>
      </c>
      <c r="B1903" s="190" t="s">
        <v>2710</v>
      </c>
      <c r="C1903" s="190" t="s">
        <v>2708</v>
      </c>
      <c r="D1903" s="190" t="s">
        <v>2615</v>
      </c>
    </row>
    <row r="1904" spans="1:4">
      <c r="A1904" s="190">
        <v>8892</v>
      </c>
      <c r="B1904" s="190" t="s">
        <v>2711</v>
      </c>
      <c r="C1904" s="190" t="s">
        <v>2708</v>
      </c>
      <c r="D1904" s="190" t="s">
        <v>2615</v>
      </c>
    </row>
    <row r="1905" spans="1:4">
      <c r="A1905" s="190">
        <v>8873</v>
      </c>
      <c r="B1905" s="190" t="s">
        <v>2712</v>
      </c>
      <c r="C1905" s="190" t="s">
        <v>2712</v>
      </c>
      <c r="D1905" s="190" t="s">
        <v>2615</v>
      </c>
    </row>
    <row r="1906" spans="1:4">
      <c r="A1906" s="190">
        <v>8717</v>
      </c>
      <c r="B1906" s="190" t="s">
        <v>2713</v>
      </c>
      <c r="C1906" s="190" t="s">
        <v>2714</v>
      </c>
      <c r="D1906" s="190" t="s">
        <v>2615</v>
      </c>
    </row>
    <row r="1907" spans="1:4">
      <c r="A1907" s="190">
        <v>8722</v>
      </c>
      <c r="B1907" s="190" t="s">
        <v>2715</v>
      </c>
      <c r="C1907" s="190" t="s">
        <v>2715</v>
      </c>
      <c r="D1907" s="190" t="s">
        <v>2615</v>
      </c>
    </row>
    <row r="1908" spans="1:4">
      <c r="A1908" s="190">
        <v>8718</v>
      </c>
      <c r="B1908" s="190" t="s">
        <v>2716</v>
      </c>
      <c r="C1908" s="190" t="s">
        <v>2716</v>
      </c>
      <c r="D1908" s="190" t="s">
        <v>2615</v>
      </c>
    </row>
    <row r="1909" spans="1:4">
      <c r="A1909" s="190">
        <v>8723</v>
      </c>
      <c r="B1909" s="190" t="s">
        <v>2717</v>
      </c>
      <c r="C1909" s="190" t="s">
        <v>2716</v>
      </c>
      <c r="D1909" s="190" t="s">
        <v>2615</v>
      </c>
    </row>
    <row r="1910" spans="1:4">
      <c r="A1910" s="190">
        <v>8723</v>
      </c>
      <c r="B1910" s="190" t="s">
        <v>2718</v>
      </c>
      <c r="C1910" s="190" t="s">
        <v>2716</v>
      </c>
      <c r="D1910" s="190" t="s">
        <v>2615</v>
      </c>
    </row>
    <row r="1911" spans="1:4">
      <c r="A1911" s="190">
        <v>8866</v>
      </c>
      <c r="B1911" s="190" t="s">
        <v>2719</v>
      </c>
      <c r="C1911" s="190" t="s">
        <v>2716</v>
      </c>
      <c r="D1911" s="190" t="s">
        <v>2615</v>
      </c>
    </row>
    <row r="1912" spans="1:4">
      <c r="A1912" s="190">
        <v>8872</v>
      </c>
      <c r="B1912" s="190" t="s">
        <v>2720</v>
      </c>
      <c r="C1912" s="190" t="s">
        <v>2720</v>
      </c>
      <c r="D1912" s="190" t="s">
        <v>2615</v>
      </c>
    </row>
    <row r="1913" spans="1:4">
      <c r="A1913" s="190">
        <v>8716</v>
      </c>
      <c r="B1913" s="190" t="s">
        <v>2721</v>
      </c>
      <c r="C1913" s="190" t="s">
        <v>2721</v>
      </c>
      <c r="D1913" s="190" t="s">
        <v>2615</v>
      </c>
    </row>
    <row r="1914" spans="1:4">
      <c r="A1914" s="190">
        <v>8730</v>
      </c>
      <c r="B1914" s="190" t="s">
        <v>2722</v>
      </c>
      <c r="C1914" s="190" t="s">
        <v>2722</v>
      </c>
      <c r="D1914" s="190" t="s">
        <v>2615</v>
      </c>
    </row>
    <row r="1915" spans="1:4">
      <c r="A1915" s="190">
        <v>8640</v>
      </c>
      <c r="B1915" s="190" t="s">
        <v>2723</v>
      </c>
      <c r="C1915" s="190" t="s">
        <v>2724</v>
      </c>
      <c r="D1915" s="190" t="s">
        <v>2615</v>
      </c>
    </row>
    <row r="1916" spans="1:4">
      <c r="A1916" s="190">
        <v>8645</v>
      </c>
      <c r="B1916" s="190" t="s">
        <v>2725</v>
      </c>
      <c r="C1916" s="190" t="s">
        <v>2724</v>
      </c>
      <c r="D1916" s="190" t="s">
        <v>2615</v>
      </c>
    </row>
    <row r="1917" spans="1:4">
      <c r="A1917" s="190">
        <v>8646</v>
      </c>
      <c r="B1917" s="190" t="s">
        <v>2726</v>
      </c>
      <c r="C1917" s="190" t="s">
        <v>2724</v>
      </c>
      <c r="D1917" s="190" t="s">
        <v>2615</v>
      </c>
    </row>
    <row r="1918" spans="1:4">
      <c r="A1918" s="190">
        <v>8715</v>
      </c>
      <c r="B1918" s="190" t="s">
        <v>2727</v>
      </c>
      <c r="C1918" s="190" t="s">
        <v>2724</v>
      </c>
      <c r="D1918" s="190" t="s">
        <v>2615</v>
      </c>
    </row>
    <row r="1919" spans="1:4">
      <c r="A1919" s="190">
        <v>8725</v>
      </c>
      <c r="B1919" s="190" t="s">
        <v>2728</v>
      </c>
      <c r="C1919" s="190" t="s">
        <v>2729</v>
      </c>
      <c r="D1919" s="190" t="s">
        <v>2615</v>
      </c>
    </row>
    <row r="1920" spans="1:4">
      <c r="A1920" s="190">
        <v>8725</v>
      </c>
      <c r="B1920" s="190" t="s">
        <v>2730</v>
      </c>
      <c r="C1920" s="190" t="s">
        <v>2729</v>
      </c>
      <c r="D1920" s="190" t="s">
        <v>2615</v>
      </c>
    </row>
    <row r="1921" spans="1:4">
      <c r="A1921" s="190">
        <v>8737</v>
      </c>
      <c r="B1921" s="190" t="s">
        <v>2729</v>
      </c>
      <c r="C1921" s="190" t="s">
        <v>2729</v>
      </c>
      <c r="D1921" s="190" t="s">
        <v>2615</v>
      </c>
    </row>
    <row r="1922" spans="1:4">
      <c r="A1922" s="190">
        <v>8738</v>
      </c>
      <c r="B1922" s="190" t="s">
        <v>2731</v>
      </c>
      <c r="C1922" s="190" t="s">
        <v>2729</v>
      </c>
      <c r="D1922" s="190" t="s">
        <v>2615</v>
      </c>
    </row>
    <row r="1923" spans="1:4">
      <c r="A1923" s="190">
        <v>8739</v>
      </c>
      <c r="B1923" s="190" t="s">
        <v>2732</v>
      </c>
      <c r="C1923" s="190" t="s">
        <v>2729</v>
      </c>
      <c r="D1923" s="190" t="s">
        <v>2615</v>
      </c>
    </row>
    <row r="1924" spans="1:4">
      <c r="A1924" s="190">
        <v>8638</v>
      </c>
      <c r="B1924" s="190" t="s">
        <v>2733</v>
      </c>
      <c r="C1924" s="190" t="s">
        <v>2734</v>
      </c>
      <c r="D1924" s="190" t="s">
        <v>2615</v>
      </c>
    </row>
    <row r="1925" spans="1:4">
      <c r="A1925" s="190">
        <v>8727</v>
      </c>
      <c r="B1925" s="190" t="s">
        <v>2735</v>
      </c>
      <c r="C1925" s="190" t="s">
        <v>2734</v>
      </c>
      <c r="D1925" s="190" t="s">
        <v>2615</v>
      </c>
    </row>
    <row r="1926" spans="1:4">
      <c r="A1926" s="190">
        <v>8732</v>
      </c>
      <c r="B1926" s="190" t="s">
        <v>2736</v>
      </c>
      <c r="C1926" s="190" t="s">
        <v>2734</v>
      </c>
      <c r="D1926" s="190" t="s">
        <v>2615</v>
      </c>
    </row>
    <row r="1927" spans="1:4">
      <c r="A1927" s="190">
        <v>8733</v>
      </c>
      <c r="B1927" s="190" t="s">
        <v>2737</v>
      </c>
      <c r="C1927" s="190" t="s">
        <v>2734</v>
      </c>
      <c r="D1927" s="190" t="s">
        <v>2615</v>
      </c>
    </row>
    <row r="1928" spans="1:4">
      <c r="A1928" s="190">
        <v>8734</v>
      </c>
      <c r="B1928" s="190" t="s">
        <v>2738</v>
      </c>
      <c r="C1928" s="190" t="s">
        <v>2734</v>
      </c>
      <c r="D1928" s="190" t="s">
        <v>2615</v>
      </c>
    </row>
    <row r="1929" spans="1:4">
      <c r="A1929" s="190">
        <v>8735</v>
      </c>
      <c r="B1929" s="190" t="s">
        <v>2739</v>
      </c>
      <c r="C1929" s="190" t="s">
        <v>2734</v>
      </c>
      <c r="D1929" s="190" t="s">
        <v>2615</v>
      </c>
    </row>
    <row r="1930" spans="1:4">
      <c r="A1930" s="190">
        <v>8735</v>
      </c>
      <c r="B1930" s="190" t="s">
        <v>2740</v>
      </c>
      <c r="C1930" s="190" t="s">
        <v>2734</v>
      </c>
      <c r="D1930" s="190" t="s">
        <v>2615</v>
      </c>
    </row>
    <row r="1931" spans="1:4">
      <c r="A1931" s="190">
        <v>9642</v>
      </c>
      <c r="B1931" s="190" t="s">
        <v>2741</v>
      </c>
      <c r="C1931" s="190" t="s">
        <v>2741</v>
      </c>
      <c r="D1931" s="190" t="s">
        <v>2615</v>
      </c>
    </row>
    <row r="1932" spans="1:4">
      <c r="A1932" s="190">
        <v>9656</v>
      </c>
      <c r="B1932" s="190" t="s">
        <v>2742</v>
      </c>
      <c r="C1932" s="190" t="s">
        <v>2743</v>
      </c>
      <c r="D1932" s="190" t="s">
        <v>2615</v>
      </c>
    </row>
    <row r="1933" spans="1:4">
      <c r="A1933" s="190">
        <v>9657</v>
      </c>
      <c r="B1933" s="190" t="s">
        <v>2744</v>
      </c>
      <c r="C1933" s="190" t="s">
        <v>2743</v>
      </c>
      <c r="D1933" s="190" t="s">
        <v>2615</v>
      </c>
    </row>
    <row r="1934" spans="1:4">
      <c r="A1934" s="190">
        <v>9658</v>
      </c>
      <c r="B1934" s="190" t="s">
        <v>2745</v>
      </c>
      <c r="C1934" s="190" t="s">
        <v>2743</v>
      </c>
      <c r="D1934" s="190" t="s">
        <v>2615</v>
      </c>
    </row>
    <row r="1935" spans="1:4">
      <c r="A1935" s="190">
        <v>9643</v>
      </c>
      <c r="B1935" s="190" t="s">
        <v>2746</v>
      </c>
      <c r="C1935" s="190" t="s">
        <v>2747</v>
      </c>
      <c r="D1935" s="190" t="s">
        <v>2615</v>
      </c>
    </row>
    <row r="1936" spans="1:4">
      <c r="A1936" s="190">
        <v>9650</v>
      </c>
      <c r="B1936" s="190" t="s">
        <v>2747</v>
      </c>
      <c r="C1936" s="190" t="s">
        <v>2747</v>
      </c>
      <c r="D1936" s="190" t="s">
        <v>2615</v>
      </c>
    </row>
    <row r="1937" spans="1:4">
      <c r="A1937" s="190">
        <v>9651</v>
      </c>
      <c r="B1937" s="190" t="s">
        <v>2748</v>
      </c>
      <c r="C1937" s="190" t="s">
        <v>2747</v>
      </c>
      <c r="D1937" s="190" t="s">
        <v>2615</v>
      </c>
    </row>
    <row r="1938" spans="1:4">
      <c r="A1938" s="190">
        <v>9652</v>
      </c>
      <c r="B1938" s="190" t="s">
        <v>2749</v>
      </c>
      <c r="C1938" s="190" t="s">
        <v>2747</v>
      </c>
      <c r="D1938" s="190" t="s">
        <v>2615</v>
      </c>
    </row>
    <row r="1939" spans="1:4">
      <c r="A1939" s="190">
        <v>9655</v>
      </c>
      <c r="B1939" s="190" t="s">
        <v>2750</v>
      </c>
      <c r="C1939" s="190" t="s">
        <v>2747</v>
      </c>
      <c r="D1939" s="190" t="s">
        <v>2615</v>
      </c>
    </row>
    <row r="1940" spans="1:4">
      <c r="A1940" s="190">
        <v>9633</v>
      </c>
      <c r="B1940" s="190" t="s">
        <v>2751</v>
      </c>
      <c r="C1940" s="190" t="s">
        <v>2751</v>
      </c>
      <c r="D1940" s="190" t="s">
        <v>2615</v>
      </c>
    </row>
    <row r="1941" spans="1:4">
      <c r="A1941" s="190">
        <v>9633</v>
      </c>
      <c r="B1941" s="190" t="s">
        <v>2752</v>
      </c>
      <c r="C1941" s="190" t="s">
        <v>2751</v>
      </c>
      <c r="D1941" s="190" t="s">
        <v>2615</v>
      </c>
    </row>
    <row r="1942" spans="1:4">
      <c r="A1942" s="190">
        <v>9620</v>
      </c>
      <c r="B1942" s="190" t="s">
        <v>2753</v>
      </c>
      <c r="C1942" s="190" t="s">
        <v>2753</v>
      </c>
      <c r="D1942" s="190" t="s">
        <v>2615</v>
      </c>
    </row>
    <row r="1943" spans="1:4">
      <c r="A1943" s="190">
        <v>9621</v>
      </c>
      <c r="B1943" s="190" t="s">
        <v>2754</v>
      </c>
      <c r="C1943" s="190" t="s">
        <v>2754</v>
      </c>
      <c r="D1943" s="190" t="s">
        <v>2615</v>
      </c>
    </row>
    <row r="1944" spans="1:4">
      <c r="A1944" s="190">
        <v>9114</v>
      </c>
      <c r="B1944" s="190" t="s">
        <v>2755</v>
      </c>
      <c r="C1944" s="190" t="s">
        <v>2756</v>
      </c>
      <c r="D1944" s="190" t="s">
        <v>2615</v>
      </c>
    </row>
    <row r="1945" spans="1:4">
      <c r="A1945" s="190">
        <v>9115</v>
      </c>
      <c r="B1945" s="190" t="s">
        <v>2757</v>
      </c>
      <c r="C1945" s="190" t="s">
        <v>2756</v>
      </c>
      <c r="D1945" s="190" t="s">
        <v>2615</v>
      </c>
    </row>
    <row r="1946" spans="1:4">
      <c r="A1946" s="190">
        <v>9122</v>
      </c>
      <c r="B1946" s="190" t="s">
        <v>2758</v>
      </c>
      <c r="C1946" s="190" t="s">
        <v>2756</v>
      </c>
      <c r="D1946" s="190" t="s">
        <v>2615</v>
      </c>
    </row>
    <row r="1947" spans="1:4">
      <c r="A1947" s="190">
        <v>9122</v>
      </c>
      <c r="B1947" s="190" t="s">
        <v>2759</v>
      </c>
      <c r="C1947" s="190" t="s">
        <v>2756</v>
      </c>
      <c r="D1947" s="190" t="s">
        <v>2615</v>
      </c>
    </row>
    <row r="1948" spans="1:4">
      <c r="A1948" s="190">
        <v>9123</v>
      </c>
      <c r="B1948" s="190" t="s">
        <v>2760</v>
      </c>
      <c r="C1948" s="190" t="s">
        <v>2756</v>
      </c>
      <c r="D1948" s="190" t="s">
        <v>2615</v>
      </c>
    </row>
    <row r="1949" spans="1:4">
      <c r="A1949" s="190">
        <v>9125</v>
      </c>
      <c r="B1949" s="190" t="s">
        <v>2761</v>
      </c>
      <c r="C1949" s="190" t="s">
        <v>2756</v>
      </c>
      <c r="D1949" s="190" t="s">
        <v>2615</v>
      </c>
    </row>
    <row r="1950" spans="1:4">
      <c r="A1950" s="190">
        <v>9126</v>
      </c>
      <c r="B1950" s="190" t="s">
        <v>2762</v>
      </c>
      <c r="C1950" s="190" t="s">
        <v>2756</v>
      </c>
      <c r="D1950" s="190" t="s">
        <v>2615</v>
      </c>
    </row>
    <row r="1951" spans="1:4">
      <c r="A1951" s="190">
        <v>9127</v>
      </c>
      <c r="B1951" s="190" t="s">
        <v>2763</v>
      </c>
      <c r="C1951" s="190" t="s">
        <v>2756</v>
      </c>
      <c r="D1951" s="190" t="s">
        <v>2615</v>
      </c>
    </row>
    <row r="1952" spans="1:4">
      <c r="A1952" s="190">
        <v>8726</v>
      </c>
      <c r="B1952" s="190" t="s">
        <v>2764</v>
      </c>
      <c r="C1952" s="190" t="s">
        <v>2765</v>
      </c>
      <c r="D1952" s="190" t="s">
        <v>2615</v>
      </c>
    </row>
    <row r="1953" spans="1:4">
      <c r="A1953" s="190">
        <v>9622</v>
      </c>
      <c r="B1953" s="190" t="s">
        <v>2766</v>
      </c>
      <c r="C1953" s="190" t="s">
        <v>2765</v>
      </c>
      <c r="D1953" s="190" t="s">
        <v>2615</v>
      </c>
    </row>
    <row r="1954" spans="1:4">
      <c r="A1954" s="190">
        <v>9630</v>
      </c>
      <c r="B1954" s="190" t="s">
        <v>2765</v>
      </c>
      <c r="C1954" s="190" t="s">
        <v>2765</v>
      </c>
      <c r="D1954" s="190" t="s">
        <v>2615</v>
      </c>
    </row>
    <row r="1955" spans="1:4">
      <c r="A1955" s="190">
        <v>9631</v>
      </c>
      <c r="B1955" s="190" t="s">
        <v>2767</v>
      </c>
      <c r="C1955" s="190" t="s">
        <v>2765</v>
      </c>
      <c r="D1955" s="190" t="s">
        <v>2615</v>
      </c>
    </row>
    <row r="1956" spans="1:4">
      <c r="A1956" s="190">
        <v>9500</v>
      </c>
      <c r="B1956" s="190" t="s">
        <v>2768</v>
      </c>
      <c r="C1956" s="190" t="s">
        <v>2769</v>
      </c>
      <c r="D1956" s="190" t="s">
        <v>2615</v>
      </c>
    </row>
    <row r="1957" spans="1:4">
      <c r="A1957" s="190">
        <v>9533</v>
      </c>
      <c r="B1957" s="190" t="s">
        <v>2770</v>
      </c>
      <c r="C1957" s="190" t="s">
        <v>2769</v>
      </c>
      <c r="D1957" s="190" t="s">
        <v>2615</v>
      </c>
    </row>
    <row r="1958" spans="1:4">
      <c r="A1958" s="190">
        <v>9533</v>
      </c>
      <c r="B1958" s="190" t="s">
        <v>2771</v>
      </c>
      <c r="C1958" s="190" t="s">
        <v>2769</v>
      </c>
      <c r="D1958" s="190" t="s">
        <v>2615</v>
      </c>
    </row>
    <row r="1959" spans="1:4">
      <c r="A1959" s="190">
        <v>9534</v>
      </c>
      <c r="B1959" s="190" t="s">
        <v>2772</v>
      </c>
      <c r="C1959" s="190" t="s">
        <v>2769</v>
      </c>
      <c r="D1959" s="190" t="s">
        <v>2615</v>
      </c>
    </row>
    <row r="1960" spans="1:4">
      <c r="A1960" s="190">
        <v>9602</v>
      </c>
      <c r="B1960" s="190" t="s">
        <v>2773</v>
      </c>
      <c r="C1960" s="190" t="s">
        <v>2769</v>
      </c>
      <c r="D1960" s="190" t="s">
        <v>2615</v>
      </c>
    </row>
    <row r="1961" spans="1:4">
      <c r="A1961" s="190">
        <v>9602</v>
      </c>
      <c r="B1961" s="190" t="s">
        <v>2774</v>
      </c>
      <c r="C1961" s="190" t="s">
        <v>2769</v>
      </c>
      <c r="D1961" s="190" t="s">
        <v>2615</v>
      </c>
    </row>
    <row r="1962" spans="1:4">
      <c r="A1962" s="190">
        <v>9601</v>
      </c>
      <c r="B1962" s="190" t="s">
        <v>2775</v>
      </c>
      <c r="C1962" s="190" t="s">
        <v>2776</v>
      </c>
      <c r="D1962" s="190" t="s">
        <v>2615</v>
      </c>
    </row>
    <row r="1963" spans="1:4">
      <c r="A1963" s="190">
        <v>9604</v>
      </c>
      <c r="B1963" s="190" t="s">
        <v>2776</v>
      </c>
      <c r="C1963" s="190" t="s">
        <v>2776</v>
      </c>
      <c r="D1963" s="190" t="s">
        <v>2615</v>
      </c>
    </row>
    <row r="1964" spans="1:4">
      <c r="A1964" s="190">
        <v>9604</v>
      </c>
      <c r="B1964" s="190" t="s">
        <v>2777</v>
      </c>
      <c r="C1964" s="190" t="s">
        <v>2776</v>
      </c>
      <c r="D1964" s="190" t="s">
        <v>2615</v>
      </c>
    </row>
    <row r="1965" spans="1:4">
      <c r="A1965" s="190">
        <v>9607</v>
      </c>
      <c r="B1965" s="190" t="s">
        <v>2778</v>
      </c>
      <c r="C1965" s="190" t="s">
        <v>2778</v>
      </c>
      <c r="D1965" s="190" t="s">
        <v>2615</v>
      </c>
    </row>
    <row r="1966" spans="1:4">
      <c r="A1966" s="190">
        <v>9612</v>
      </c>
      <c r="B1966" s="190" t="s">
        <v>2779</v>
      </c>
      <c r="C1966" s="190" t="s">
        <v>2778</v>
      </c>
      <c r="D1966" s="190" t="s">
        <v>2615</v>
      </c>
    </row>
    <row r="1967" spans="1:4">
      <c r="A1967" s="190">
        <v>9613</v>
      </c>
      <c r="B1967" s="190" t="s">
        <v>2780</v>
      </c>
      <c r="C1967" s="190" t="s">
        <v>2778</v>
      </c>
      <c r="D1967" s="190" t="s">
        <v>2615</v>
      </c>
    </row>
    <row r="1968" spans="1:4">
      <c r="A1968" s="190">
        <v>9614</v>
      </c>
      <c r="B1968" s="190" t="s">
        <v>2781</v>
      </c>
      <c r="C1968" s="190" t="s">
        <v>2778</v>
      </c>
      <c r="D1968" s="190" t="s">
        <v>2615</v>
      </c>
    </row>
    <row r="1969" spans="1:4">
      <c r="A1969" s="190">
        <v>9606</v>
      </c>
      <c r="B1969" s="190" t="s">
        <v>2782</v>
      </c>
      <c r="C1969" s="190" t="s">
        <v>2783</v>
      </c>
      <c r="D1969" s="190" t="s">
        <v>2615</v>
      </c>
    </row>
    <row r="1970" spans="1:4">
      <c r="A1970" s="190">
        <v>9608</v>
      </c>
      <c r="B1970" s="190" t="s">
        <v>2784</v>
      </c>
      <c r="C1970" s="190" t="s">
        <v>2783</v>
      </c>
      <c r="D1970" s="190" t="s">
        <v>2615</v>
      </c>
    </row>
    <row r="1971" spans="1:4">
      <c r="A1971" s="190">
        <v>9615</v>
      </c>
      <c r="B1971" s="190" t="s">
        <v>2785</v>
      </c>
      <c r="C1971" s="190" t="s">
        <v>2783</v>
      </c>
      <c r="D1971" s="190" t="s">
        <v>2615</v>
      </c>
    </row>
    <row r="1972" spans="1:4">
      <c r="A1972" s="190">
        <v>9113</v>
      </c>
      <c r="B1972" s="190" t="s">
        <v>2786</v>
      </c>
      <c r="C1972" s="190" t="s">
        <v>2786</v>
      </c>
      <c r="D1972" s="190" t="s">
        <v>2615</v>
      </c>
    </row>
    <row r="1973" spans="1:4">
      <c r="A1973" s="190">
        <v>9116</v>
      </c>
      <c r="B1973" s="190" t="s">
        <v>2787</v>
      </c>
      <c r="C1973" s="190" t="s">
        <v>2786</v>
      </c>
      <c r="D1973" s="190" t="s">
        <v>2615</v>
      </c>
    </row>
    <row r="1974" spans="1:4">
      <c r="A1974" s="190">
        <v>9230</v>
      </c>
      <c r="B1974" s="190" t="s">
        <v>2788</v>
      </c>
      <c r="C1974" s="190" t="s">
        <v>2788</v>
      </c>
      <c r="D1974" s="190" t="s">
        <v>2615</v>
      </c>
    </row>
    <row r="1975" spans="1:4">
      <c r="A1975" s="190">
        <v>9231</v>
      </c>
      <c r="B1975" s="190" t="s">
        <v>2789</v>
      </c>
      <c r="C1975" s="190" t="s">
        <v>2788</v>
      </c>
      <c r="D1975" s="190" t="s">
        <v>2615</v>
      </c>
    </row>
    <row r="1976" spans="1:4">
      <c r="A1976" s="190">
        <v>9243</v>
      </c>
      <c r="B1976" s="190" t="s">
        <v>2790</v>
      </c>
      <c r="C1976" s="190" t="s">
        <v>2790</v>
      </c>
      <c r="D1976" s="190" t="s">
        <v>2615</v>
      </c>
    </row>
    <row r="1977" spans="1:4">
      <c r="A1977" s="190">
        <v>9532</v>
      </c>
      <c r="B1977" s="190" t="s">
        <v>2791</v>
      </c>
      <c r="C1977" s="190" t="s">
        <v>2790</v>
      </c>
      <c r="D1977" s="190" t="s">
        <v>2615</v>
      </c>
    </row>
    <row r="1978" spans="1:4">
      <c r="A1978" s="190">
        <v>9536</v>
      </c>
      <c r="B1978" s="190" t="s">
        <v>2792</v>
      </c>
      <c r="C1978" s="190" t="s">
        <v>2790</v>
      </c>
      <c r="D1978" s="190" t="s">
        <v>2615</v>
      </c>
    </row>
    <row r="1979" spans="1:4">
      <c r="A1979" s="190">
        <v>9604</v>
      </c>
      <c r="B1979" s="190" t="s">
        <v>2793</v>
      </c>
      <c r="C1979" s="190" t="s">
        <v>2790</v>
      </c>
      <c r="D1979" s="190" t="s">
        <v>2615</v>
      </c>
    </row>
    <row r="1980" spans="1:4">
      <c r="A1980" s="190">
        <v>9240</v>
      </c>
      <c r="B1980" s="190" t="s">
        <v>2794</v>
      </c>
      <c r="C1980" s="190" t="s">
        <v>2795</v>
      </c>
      <c r="D1980" s="190" t="s">
        <v>2615</v>
      </c>
    </row>
    <row r="1981" spans="1:4">
      <c r="A1981" s="190">
        <v>9242</v>
      </c>
      <c r="B1981" s="190" t="s">
        <v>2795</v>
      </c>
      <c r="C1981" s="190" t="s">
        <v>2795</v>
      </c>
      <c r="D1981" s="190" t="s">
        <v>2615</v>
      </c>
    </row>
    <row r="1982" spans="1:4">
      <c r="A1982" s="190">
        <v>9248</v>
      </c>
      <c r="B1982" s="190" t="s">
        <v>2796</v>
      </c>
      <c r="C1982" s="190" t="s">
        <v>2795</v>
      </c>
      <c r="D1982" s="190" t="s">
        <v>2615</v>
      </c>
    </row>
    <row r="1983" spans="1:4">
      <c r="A1983" s="190">
        <v>9240</v>
      </c>
      <c r="B1983" s="190" t="s">
        <v>2797</v>
      </c>
      <c r="C1983" s="190" t="s">
        <v>2797</v>
      </c>
      <c r="D1983" s="190" t="s">
        <v>2615</v>
      </c>
    </row>
    <row r="1984" spans="1:4">
      <c r="A1984" s="190">
        <v>9244</v>
      </c>
      <c r="B1984" s="190" t="s">
        <v>2798</v>
      </c>
      <c r="C1984" s="190" t="s">
        <v>2797</v>
      </c>
      <c r="D1984" s="190" t="s">
        <v>2615</v>
      </c>
    </row>
    <row r="1985" spans="1:4">
      <c r="A1985" s="190">
        <v>9247</v>
      </c>
      <c r="B1985" s="190" t="s">
        <v>2799</v>
      </c>
      <c r="C1985" s="190" t="s">
        <v>2797</v>
      </c>
      <c r="D1985" s="190" t="s">
        <v>2615</v>
      </c>
    </row>
    <row r="1986" spans="1:4">
      <c r="A1986" s="190">
        <v>9249</v>
      </c>
      <c r="B1986" s="190" t="s">
        <v>2800</v>
      </c>
      <c r="C1986" s="190" t="s">
        <v>2797</v>
      </c>
      <c r="D1986" s="190" t="s">
        <v>2615</v>
      </c>
    </row>
    <row r="1987" spans="1:4">
      <c r="A1987" s="190">
        <v>9249</v>
      </c>
      <c r="B1987" s="190" t="s">
        <v>2801</v>
      </c>
      <c r="C1987" s="190" t="s">
        <v>2797</v>
      </c>
      <c r="D1987" s="190" t="s">
        <v>2615</v>
      </c>
    </row>
    <row r="1988" spans="1:4">
      <c r="A1988" s="190">
        <v>9249</v>
      </c>
      <c r="B1988" s="190" t="s">
        <v>2802</v>
      </c>
      <c r="C1988" s="190" t="s">
        <v>2797</v>
      </c>
      <c r="D1988" s="190" t="s">
        <v>2615</v>
      </c>
    </row>
    <row r="1989" spans="1:4">
      <c r="A1989" s="190">
        <v>9246</v>
      </c>
      <c r="B1989" s="190" t="s">
        <v>2803</v>
      </c>
      <c r="C1989" s="190" t="s">
        <v>2803</v>
      </c>
      <c r="D1989" s="190" t="s">
        <v>2615</v>
      </c>
    </row>
    <row r="1990" spans="1:4">
      <c r="A1990" s="190">
        <v>9525</v>
      </c>
      <c r="B1990" s="190" t="s">
        <v>2804</v>
      </c>
      <c r="C1990" s="190" t="s">
        <v>2805</v>
      </c>
      <c r="D1990" s="190" t="s">
        <v>2615</v>
      </c>
    </row>
    <row r="1991" spans="1:4">
      <c r="A1991" s="190">
        <v>9526</v>
      </c>
      <c r="B1991" s="190" t="s">
        <v>2806</v>
      </c>
      <c r="C1991" s="190" t="s">
        <v>2805</v>
      </c>
      <c r="D1991" s="190" t="s">
        <v>2615</v>
      </c>
    </row>
    <row r="1992" spans="1:4">
      <c r="A1992" s="190">
        <v>9527</v>
      </c>
      <c r="B1992" s="190" t="s">
        <v>2805</v>
      </c>
      <c r="C1992" s="190" t="s">
        <v>2805</v>
      </c>
      <c r="D1992" s="190" t="s">
        <v>2615</v>
      </c>
    </row>
    <row r="1993" spans="1:4">
      <c r="A1993" s="190">
        <v>9203</v>
      </c>
      <c r="B1993" s="190" t="s">
        <v>2807</v>
      </c>
      <c r="C1993" s="190" t="s">
        <v>2808</v>
      </c>
      <c r="D1993" s="190" t="s">
        <v>2615</v>
      </c>
    </row>
    <row r="1994" spans="1:4">
      <c r="A1994" s="190">
        <v>9245</v>
      </c>
      <c r="B1994" s="190" t="s">
        <v>2808</v>
      </c>
      <c r="C1994" s="190" t="s">
        <v>2808</v>
      </c>
      <c r="D1994" s="190" t="s">
        <v>2615</v>
      </c>
    </row>
    <row r="1995" spans="1:4">
      <c r="A1995" s="190">
        <v>9245</v>
      </c>
      <c r="B1995" s="190" t="s">
        <v>2809</v>
      </c>
      <c r="C1995" s="190" t="s">
        <v>2808</v>
      </c>
      <c r="D1995" s="190" t="s">
        <v>2615</v>
      </c>
    </row>
    <row r="1996" spans="1:4">
      <c r="A1996" s="190">
        <v>9523</v>
      </c>
      <c r="B1996" s="190" t="s">
        <v>2810</v>
      </c>
      <c r="C1996" s="190" t="s">
        <v>2811</v>
      </c>
      <c r="D1996" s="190" t="s">
        <v>2615</v>
      </c>
    </row>
    <row r="1997" spans="1:4">
      <c r="A1997" s="190">
        <v>9524</v>
      </c>
      <c r="B1997" s="190" t="s">
        <v>2812</v>
      </c>
      <c r="C1997" s="190" t="s">
        <v>2811</v>
      </c>
      <c r="D1997" s="190" t="s">
        <v>2615</v>
      </c>
    </row>
    <row r="1998" spans="1:4">
      <c r="A1998" s="190">
        <v>9500</v>
      </c>
      <c r="B1998" s="190" t="s">
        <v>2768</v>
      </c>
      <c r="C1998" s="190" t="s">
        <v>2813</v>
      </c>
      <c r="D1998" s="190" t="s">
        <v>2615</v>
      </c>
    </row>
    <row r="1999" spans="1:4">
      <c r="A1999" s="190">
        <v>9512</v>
      </c>
      <c r="B1999" s="190" t="s">
        <v>2814</v>
      </c>
      <c r="C1999" s="190" t="s">
        <v>2813</v>
      </c>
      <c r="D1999" s="190" t="s">
        <v>2615</v>
      </c>
    </row>
    <row r="2000" spans="1:4">
      <c r="A2000" s="190">
        <v>9552</v>
      </c>
      <c r="B2000" s="190" t="s">
        <v>2815</v>
      </c>
      <c r="C2000" s="190" t="s">
        <v>2813</v>
      </c>
      <c r="D2000" s="190" t="s">
        <v>2615</v>
      </c>
    </row>
    <row r="2001" spans="1:4">
      <c r="A2001" s="190">
        <v>9204</v>
      </c>
      <c r="B2001" s="190" t="s">
        <v>2816</v>
      </c>
      <c r="C2001" s="190" t="s">
        <v>2817</v>
      </c>
      <c r="D2001" s="190" t="s">
        <v>2615</v>
      </c>
    </row>
    <row r="2002" spans="1:4">
      <c r="A2002" s="190">
        <v>9030</v>
      </c>
      <c r="B2002" s="190" t="s">
        <v>2818</v>
      </c>
      <c r="C2002" s="190" t="s">
        <v>2819</v>
      </c>
      <c r="D2002" s="190" t="s">
        <v>2615</v>
      </c>
    </row>
    <row r="2003" spans="1:4">
      <c r="A2003" s="190">
        <v>9030</v>
      </c>
      <c r="B2003" s="190" t="s">
        <v>2820</v>
      </c>
      <c r="C2003" s="190" t="s">
        <v>2819</v>
      </c>
      <c r="D2003" s="190" t="s">
        <v>2615</v>
      </c>
    </row>
    <row r="2004" spans="1:4">
      <c r="A2004" s="190">
        <v>9032</v>
      </c>
      <c r="B2004" s="190" t="s">
        <v>2821</v>
      </c>
      <c r="C2004" s="190" t="s">
        <v>2819</v>
      </c>
      <c r="D2004" s="190" t="s">
        <v>2615</v>
      </c>
    </row>
    <row r="2005" spans="1:4">
      <c r="A2005" s="190">
        <v>9200</v>
      </c>
      <c r="B2005" s="190" t="s">
        <v>2822</v>
      </c>
      <c r="C2005" s="190" t="s">
        <v>2823</v>
      </c>
      <c r="D2005" s="190" t="s">
        <v>2615</v>
      </c>
    </row>
    <row r="2006" spans="1:4">
      <c r="A2006" s="190">
        <v>9212</v>
      </c>
      <c r="B2006" s="190" t="s">
        <v>2824</v>
      </c>
      <c r="C2006" s="190" t="s">
        <v>2823</v>
      </c>
      <c r="D2006" s="190" t="s">
        <v>2615</v>
      </c>
    </row>
    <row r="2007" spans="1:4">
      <c r="A2007" s="190">
        <v>9205</v>
      </c>
      <c r="B2007" s="190" t="s">
        <v>2825</v>
      </c>
      <c r="C2007" s="190" t="s">
        <v>2825</v>
      </c>
      <c r="D2007" s="190" t="s">
        <v>2615</v>
      </c>
    </row>
    <row r="2008" spans="1:4">
      <c r="A2008" s="190">
        <v>9304</v>
      </c>
      <c r="B2008" s="190" t="s">
        <v>2826</v>
      </c>
      <c r="C2008" s="190" t="s">
        <v>2825</v>
      </c>
      <c r="D2008" s="190" t="s">
        <v>2615</v>
      </c>
    </row>
    <row r="2009" spans="1:4">
      <c r="A2009" s="190">
        <v>7077</v>
      </c>
      <c r="B2009" s="190" t="s">
        <v>2827</v>
      </c>
      <c r="C2009" s="190" t="s">
        <v>2828</v>
      </c>
      <c r="D2009" s="190" t="s">
        <v>2829</v>
      </c>
    </row>
    <row r="2010" spans="1:4">
      <c r="A2010" s="190">
        <v>7078</v>
      </c>
      <c r="B2010" s="190" t="s">
        <v>2830</v>
      </c>
      <c r="C2010" s="190" t="s">
        <v>2828</v>
      </c>
      <c r="D2010" s="190" t="s">
        <v>2829</v>
      </c>
    </row>
    <row r="2011" spans="1:4">
      <c r="A2011" s="190">
        <v>7082</v>
      </c>
      <c r="B2011" s="190" t="s">
        <v>2828</v>
      </c>
      <c r="C2011" s="190" t="s">
        <v>2828</v>
      </c>
      <c r="D2011" s="190" t="s">
        <v>2829</v>
      </c>
    </row>
    <row r="2012" spans="1:4">
      <c r="A2012" s="190">
        <v>7450</v>
      </c>
      <c r="B2012" s="190" t="s">
        <v>2831</v>
      </c>
      <c r="C2012" s="190" t="s">
        <v>2828</v>
      </c>
      <c r="D2012" s="190" t="s">
        <v>2829</v>
      </c>
    </row>
    <row r="2013" spans="1:4">
      <c r="A2013" s="190">
        <v>7083</v>
      </c>
      <c r="B2013" s="190" t="s">
        <v>2832</v>
      </c>
      <c r="C2013" s="190" t="s">
        <v>2832</v>
      </c>
      <c r="D2013" s="190" t="s">
        <v>2829</v>
      </c>
    </row>
    <row r="2014" spans="1:4">
      <c r="A2014" s="190">
        <v>7493</v>
      </c>
      <c r="B2014" s="190" t="s">
        <v>2833</v>
      </c>
      <c r="C2014" s="190" t="s">
        <v>2834</v>
      </c>
      <c r="D2014" s="190" t="s">
        <v>2829</v>
      </c>
    </row>
    <row r="2015" spans="1:4">
      <c r="A2015" s="190">
        <v>7084</v>
      </c>
      <c r="B2015" s="190" t="s">
        <v>2835</v>
      </c>
      <c r="C2015" s="190" t="s">
        <v>2836</v>
      </c>
      <c r="D2015" s="190" t="s">
        <v>2829</v>
      </c>
    </row>
    <row r="2016" spans="1:4">
      <c r="A2016" s="190">
        <v>7450</v>
      </c>
      <c r="B2016" s="190" t="s">
        <v>2831</v>
      </c>
      <c r="C2016" s="190" t="s">
        <v>2836</v>
      </c>
      <c r="D2016" s="190" t="s">
        <v>2829</v>
      </c>
    </row>
    <row r="2017" spans="1:4">
      <c r="A2017" s="190">
        <v>7451</v>
      </c>
      <c r="B2017" s="190" t="s">
        <v>2837</v>
      </c>
      <c r="C2017" s="190" t="s">
        <v>2836</v>
      </c>
      <c r="D2017" s="190" t="s">
        <v>2829</v>
      </c>
    </row>
    <row r="2018" spans="1:4">
      <c r="A2018" s="190">
        <v>7458</v>
      </c>
      <c r="B2018" s="190" t="s">
        <v>2838</v>
      </c>
      <c r="C2018" s="190" t="s">
        <v>2836</v>
      </c>
      <c r="D2018" s="190" t="s">
        <v>2829</v>
      </c>
    </row>
    <row r="2019" spans="1:4">
      <c r="A2019" s="190">
        <v>7459</v>
      </c>
      <c r="B2019" s="190" t="s">
        <v>2839</v>
      </c>
      <c r="C2019" s="190" t="s">
        <v>2836</v>
      </c>
      <c r="D2019" s="190" t="s">
        <v>2829</v>
      </c>
    </row>
    <row r="2020" spans="1:4">
      <c r="A2020" s="190">
        <v>7472</v>
      </c>
      <c r="B2020" s="190" t="s">
        <v>2840</v>
      </c>
      <c r="C2020" s="190" t="s">
        <v>2836</v>
      </c>
      <c r="D2020" s="190" t="s">
        <v>2829</v>
      </c>
    </row>
    <row r="2021" spans="1:4">
      <c r="A2021" s="190">
        <v>7473</v>
      </c>
      <c r="B2021" s="190" t="s">
        <v>2841</v>
      </c>
      <c r="C2021" s="190" t="s">
        <v>2836</v>
      </c>
      <c r="D2021" s="190" t="s">
        <v>2829</v>
      </c>
    </row>
    <row r="2022" spans="1:4">
      <c r="A2022" s="190">
        <v>7492</v>
      </c>
      <c r="B2022" s="190" t="s">
        <v>2842</v>
      </c>
      <c r="C2022" s="190" t="s">
        <v>2836</v>
      </c>
      <c r="D2022" s="190" t="s">
        <v>2829</v>
      </c>
    </row>
    <row r="2023" spans="1:4">
      <c r="A2023" s="190">
        <v>7452</v>
      </c>
      <c r="B2023" s="190" t="s">
        <v>2843</v>
      </c>
      <c r="C2023" s="190" t="s">
        <v>2844</v>
      </c>
      <c r="D2023" s="190" t="s">
        <v>2829</v>
      </c>
    </row>
    <row r="2024" spans="1:4">
      <c r="A2024" s="190">
        <v>7453</v>
      </c>
      <c r="B2024" s="190" t="s">
        <v>2845</v>
      </c>
      <c r="C2024" s="190" t="s">
        <v>2844</v>
      </c>
      <c r="D2024" s="190" t="s">
        <v>2829</v>
      </c>
    </row>
    <row r="2025" spans="1:4">
      <c r="A2025" s="190">
        <v>7454</v>
      </c>
      <c r="B2025" s="190" t="s">
        <v>2846</v>
      </c>
      <c r="C2025" s="190" t="s">
        <v>2844</v>
      </c>
      <c r="D2025" s="190" t="s">
        <v>2829</v>
      </c>
    </row>
    <row r="2026" spans="1:4">
      <c r="A2026" s="190">
        <v>7455</v>
      </c>
      <c r="B2026" s="190" t="s">
        <v>2847</v>
      </c>
      <c r="C2026" s="190" t="s">
        <v>2844</v>
      </c>
      <c r="D2026" s="190" t="s">
        <v>2829</v>
      </c>
    </row>
    <row r="2027" spans="1:4">
      <c r="A2027" s="190">
        <v>7456</v>
      </c>
      <c r="B2027" s="190" t="s">
        <v>2848</v>
      </c>
      <c r="C2027" s="190" t="s">
        <v>2844</v>
      </c>
      <c r="D2027" s="190" t="s">
        <v>2829</v>
      </c>
    </row>
    <row r="2028" spans="1:4">
      <c r="A2028" s="190">
        <v>7456</v>
      </c>
      <c r="B2028" s="190" t="s">
        <v>2849</v>
      </c>
      <c r="C2028" s="190" t="s">
        <v>2844</v>
      </c>
      <c r="D2028" s="190" t="s">
        <v>2829</v>
      </c>
    </row>
    <row r="2029" spans="1:4">
      <c r="A2029" s="190">
        <v>7457</v>
      </c>
      <c r="B2029" s="190" t="s">
        <v>2850</v>
      </c>
      <c r="C2029" s="190" t="s">
        <v>2844</v>
      </c>
      <c r="D2029" s="190" t="s">
        <v>2829</v>
      </c>
    </row>
    <row r="2030" spans="1:4">
      <c r="A2030" s="190">
        <v>7460</v>
      </c>
      <c r="B2030" s="190" t="s">
        <v>2851</v>
      </c>
      <c r="C2030" s="190" t="s">
        <v>2844</v>
      </c>
      <c r="D2030" s="190" t="s">
        <v>2829</v>
      </c>
    </row>
    <row r="2031" spans="1:4">
      <c r="A2031" s="190">
        <v>7462</v>
      </c>
      <c r="B2031" s="190" t="s">
        <v>2852</v>
      </c>
      <c r="C2031" s="190" t="s">
        <v>2844</v>
      </c>
      <c r="D2031" s="190" t="s">
        <v>2829</v>
      </c>
    </row>
    <row r="2032" spans="1:4">
      <c r="A2032" s="190">
        <v>7463</v>
      </c>
      <c r="B2032" s="190" t="s">
        <v>2853</v>
      </c>
      <c r="C2032" s="190" t="s">
        <v>2844</v>
      </c>
      <c r="D2032" s="190" t="s">
        <v>2829</v>
      </c>
    </row>
    <row r="2033" spans="1:4">
      <c r="A2033" s="190">
        <v>7463</v>
      </c>
      <c r="B2033" s="190" t="s">
        <v>2853</v>
      </c>
      <c r="C2033" s="190" t="s">
        <v>2844</v>
      </c>
      <c r="D2033" s="190" t="s">
        <v>2829</v>
      </c>
    </row>
    <row r="2034" spans="1:4">
      <c r="A2034" s="190">
        <v>7464</v>
      </c>
      <c r="B2034" s="190" t="s">
        <v>2854</v>
      </c>
      <c r="C2034" s="190" t="s">
        <v>2844</v>
      </c>
      <c r="D2034" s="190" t="s">
        <v>2829</v>
      </c>
    </row>
    <row r="2035" spans="1:4">
      <c r="A2035" s="190">
        <v>7477</v>
      </c>
      <c r="B2035" s="190" t="s">
        <v>2855</v>
      </c>
      <c r="C2035" s="190" t="s">
        <v>2856</v>
      </c>
      <c r="D2035" s="190" t="s">
        <v>2829</v>
      </c>
    </row>
    <row r="2036" spans="1:4">
      <c r="A2036" s="190">
        <v>7482</v>
      </c>
      <c r="B2036" s="190" t="s">
        <v>2857</v>
      </c>
      <c r="C2036" s="190" t="s">
        <v>2856</v>
      </c>
      <c r="D2036" s="190" t="s">
        <v>2829</v>
      </c>
    </row>
    <row r="2037" spans="1:4">
      <c r="A2037" s="190">
        <v>7482</v>
      </c>
      <c r="B2037" s="190" t="s">
        <v>2858</v>
      </c>
      <c r="C2037" s="190" t="s">
        <v>2856</v>
      </c>
      <c r="D2037" s="190" t="s">
        <v>2829</v>
      </c>
    </row>
    <row r="2038" spans="1:4">
      <c r="A2038" s="190">
        <v>7482</v>
      </c>
      <c r="B2038" s="190" t="s">
        <v>2859</v>
      </c>
      <c r="C2038" s="190" t="s">
        <v>2856</v>
      </c>
      <c r="D2038" s="190" t="s">
        <v>2829</v>
      </c>
    </row>
    <row r="2039" spans="1:4">
      <c r="A2039" s="190">
        <v>7484</v>
      </c>
      <c r="B2039" s="190" t="s">
        <v>2860</v>
      </c>
      <c r="C2039" s="190" t="s">
        <v>2856</v>
      </c>
      <c r="D2039" s="190" t="s">
        <v>2829</v>
      </c>
    </row>
    <row r="2040" spans="1:4">
      <c r="A2040" s="190">
        <v>7743</v>
      </c>
      <c r="B2040" s="190" t="s">
        <v>2861</v>
      </c>
      <c r="C2040" s="190" t="s">
        <v>2861</v>
      </c>
      <c r="D2040" s="190" t="s">
        <v>2829</v>
      </c>
    </row>
    <row r="2041" spans="1:4">
      <c r="A2041" s="190">
        <v>7744</v>
      </c>
      <c r="B2041" s="190" t="s">
        <v>2862</v>
      </c>
      <c r="C2041" s="190" t="s">
        <v>2861</v>
      </c>
      <c r="D2041" s="190" t="s">
        <v>2829</v>
      </c>
    </row>
    <row r="2042" spans="1:4">
      <c r="A2042" s="190">
        <v>7747</v>
      </c>
      <c r="B2042" s="190" t="s">
        <v>2863</v>
      </c>
      <c r="C2042" s="190" t="s">
        <v>2861</v>
      </c>
      <c r="D2042" s="190" t="s">
        <v>2829</v>
      </c>
    </row>
    <row r="2043" spans="1:4">
      <c r="A2043" s="190">
        <v>7748</v>
      </c>
      <c r="B2043" s="190" t="s">
        <v>2864</v>
      </c>
      <c r="C2043" s="190" t="s">
        <v>2861</v>
      </c>
      <c r="D2043" s="190" t="s">
        <v>2829</v>
      </c>
    </row>
    <row r="2044" spans="1:4">
      <c r="A2044" s="190">
        <v>7710</v>
      </c>
      <c r="B2044" s="190" t="s">
        <v>2865</v>
      </c>
      <c r="C2044" s="190" t="s">
        <v>2866</v>
      </c>
      <c r="D2044" s="190" t="s">
        <v>2829</v>
      </c>
    </row>
    <row r="2045" spans="1:4">
      <c r="A2045" s="190">
        <v>7710</v>
      </c>
      <c r="B2045" s="190" t="s">
        <v>2867</v>
      </c>
      <c r="C2045" s="190" t="s">
        <v>2866</v>
      </c>
      <c r="D2045" s="190" t="s">
        <v>2829</v>
      </c>
    </row>
    <row r="2046" spans="1:4">
      <c r="A2046" s="190">
        <v>7741</v>
      </c>
      <c r="B2046" s="190" t="s">
        <v>2868</v>
      </c>
      <c r="C2046" s="190" t="s">
        <v>2866</v>
      </c>
      <c r="D2046" s="190" t="s">
        <v>2829</v>
      </c>
    </row>
    <row r="2047" spans="1:4">
      <c r="A2047" s="190">
        <v>7742</v>
      </c>
      <c r="B2047" s="190" t="s">
        <v>2866</v>
      </c>
      <c r="C2047" s="190" t="s">
        <v>2866</v>
      </c>
      <c r="D2047" s="190" t="s">
        <v>2829</v>
      </c>
    </row>
    <row r="2048" spans="1:4">
      <c r="A2048" s="190">
        <v>7742</v>
      </c>
      <c r="B2048" s="190" t="s">
        <v>2869</v>
      </c>
      <c r="C2048" s="190" t="s">
        <v>2866</v>
      </c>
      <c r="D2048" s="190" t="s">
        <v>2829</v>
      </c>
    </row>
    <row r="2049" spans="1:4">
      <c r="A2049" s="190">
        <v>7742</v>
      </c>
      <c r="B2049" s="190" t="s">
        <v>2870</v>
      </c>
      <c r="C2049" s="190" t="s">
        <v>2866</v>
      </c>
      <c r="D2049" s="190" t="s">
        <v>2829</v>
      </c>
    </row>
    <row r="2050" spans="1:4">
      <c r="A2050" s="190">
        <v>7743</v>
      </c>
      <c r="B2050" s="190" t="s">
        <v>2871</v>
      </c>
      <c r="C2050" s="190" t="s">
        <v>2866</v>
      </c>
      <c r="D2050" s="190" t="s">
        <v>2829</v>
      </c>
    </row>
    <row r="2051" spans="1:4">
      <c r="A2051" s="190">
        <v>7745</v>
      </c>
      <c r="B2051" s="190" t="s">
        <v>2872</v>
      </c>
      <c r="C2051" s="190" t="s">
        <v>2866</v>
      </c>
      <c r="D2051" s="190" t="s">
        <v>2829</v>
      </c>
    </row>
    <row r="2052" spans="1:4">
      <c r="A2052" s="190">
        <v>7746</v>
      </c>
      <c r="B2052" s="190" t="s">
        <v>2873</v>
      </c>
      <c r="C2052" s="190" t="s">
        <v>2866</v>
      </c>
      <c r="D2052" s="190" t="s">
        <v>2829</v>
      </c>
    </row>
    <row r="2053" spans="1:4">
      <c r="A2053" s="190">
        <v>7153</v>
      </c>
      <c r="B2053" s="190" t="s">
        <v>2874</v>
      </c>
      <c r="C2053" s="190" t="s">
        <v>2874</v>
      </c>
      <c r="D2053" s="190" t="s">
        <v>2829</v>
      </c>
    </row>
    <row r="2054" spans="1:4">
      <c r="A2054" s="190">
        <v>7031</v>
      </c>
      <c r="B2054" s="190" t="s">
        <v>2875</v>
      </c>
      <c r="C2054" s="190" t="s">
        <v>2876</v>
      </c>
      <c r="D2054" s="190" t="s">
        <v>2829</v>
      </c>
    </row>
    <row r="2055" spans="1:4">
      <c r="A2055" s="190">
        <v>7032</v>
      </c>
      <c r="B2055" s="190" t="s">
        <v>2877</v>
      </c>
      <c r="C2055" s="190" t="s">
        <v>2876</v>
      </c>
      <c r="D2055" s="190" t="s">
        <v>2829</v>
      </c>
    </row>
    <row r="2056" spans="1:4">
      <c r="A2056" s="190">
        <v>7152</v>
      </c>
      <c r="B2056" s="190" t="s">
        <v>2878</v>
      </c>
      <c r="C2056" s="190" t="s">
        <v>2878</v>
      </c>
      <c r="D2056" s="190" t="s">
        <v>2829</v>
      </c>
    </row>
    <row r="2057" spans="1:4">
      <c r="A2057" s="190">
        <v>7151</v>
      </c>
      <c r="B2057" s="190" t="s">
        <v>2879</v>
      </c>
      <c r="C2057" s="190" t="s">
        <v>2879</v>
      </c>
      <c r="D2057" s="190" t="s">
        <v>2829</v>
      </c>
    </row>
    <row r="2058" spans="1:4">
      <c r="A2058" s="190">
        <v>7116</v>
      </c>
      <c r="B2058" s="190" t="s">
        <v>2880</v>
      </c>
      <c r="C2058" s="190" t="s">
        <v>2881</v>
      </c>
      <c r="D2058" s="190" t="s">
        <v>2829</v>
      </c>
    </row>
    <row r="2059" spans="1:4">
      <c r="A2059" s="190">
        <v>7132</v>
      </c>
      <c r="B2059" s="190" t="s">
        <v>2881</v>
      </c>
      <c r="C2059" s="190" t="s">
        <v>2881</v>
      </c>
      <c r="D2059" s="190" t="s">
        <v>2829</v>
      </c>
    </row>
    <row r="2060" spans="1:4">
      <c r="A2060" s="190">
        <v>7110</v>
      </c>
      <c r="B2060" s="190" t="s">
        <v>2882</v>
      </c>
      <c r="C2060" s="190" t="s">
        <v>2883</v>
      </c>
      <c r="D2060" s="190" t="s">
        <v>2829</v>
      </c>
    </row>
    <row r="2061" spans="1:4">
      <c r="A2061" s="190">
        <v>7113</v>
      </c>
      <c r="B2061" s="190" t="s">
        <v>2884</v>
      </c>
      <c r="C2061" s="190" t="s">
        <v>2883</v>
      </c>
      <c r="D2061" s="190" t="s">
        <v>2829</v>
      </c>
    </row>
    <row r="2062" spans="1:4">
      <c r="A2062" s="190">
        <v>7114</v>
      </c>
      <c r="B2062" s="190" t="s">
        <v>2885</v>
      </c>
      <c r="C2062" s="190" t="s">
        <v>2883</v>
      </c>
      <c r="D2062" s="190" t="s">
        <v>2829</v>
      </c>
    </row>
    <row r="2063" spans="1:4">
      <c r="A2063" s="190">
        <v>7115</v>
      </c>
      <c r="B2063" s="190" t="s">
        <v>2886</v>
      </c>
      <c r="C2063" s="190" t="s">
        <v>2883</v>
      </c>
      <c r="D2063" s="190" t="s">
        <v>2829</v>
      </c>
    </row>
    <row r="2064" spans="1:4">
      <c r="A2064" s="190">
        <v>7116</v>
      </c>
      <c r="B2064" s="190" t="s">
        <v>2887</v>
      </c>
      <c r="C2064" s="190" t="s">
        <v>2883</v>
      </c>
      <c r="D2064" s="190" t="s">
        <v>2829</v>
      </c>
    </row>
    <row r="2065" spans="1:4">
      <c r="A2065" s="190">
        <v>7142</v>
      </c>
      <c r="B2065" s="190" t="s">
        <v>2888</v>
      </c>
      <c r="C2065" s="190" t="s">
        <v>2883</v>
      </c>
      <c r="D2065" s="190" t="s">
        <v>2829</v>
      </c>
    </row>
    <row r="2066" spans="1:4">
      <c r="A2066" s="190">
        <v>7143</v>
      </c>
      <c r="B2066" s="190" t="s">
        <v>2889</v>
      </c>
      <c r="C2066" s="190" t="s">
        <v>2883</v>
      </c>
      <c r="D2066" s="190" t="s">
        <v>2829</v>
      </c>
    </row>
    <row r="2067" spans="1:4">
      <c r="A2067" s="190">
        <v>7144</v>
      </c>
      <c r="B2067" s="190" t="s">
        <v>2890</v>
      </c>
      <c r="C2067" s="190" t="s">
        <v>2883</v>
      </c>
      <c r="D2067" s="190" t="s">
        <v>2829</v>
      </c>
    </row>
    <row r="2068" spans="1:4">
      <c r="A2068" s="190">
        <v>7145</v>
      </c>
      <c r="B2068" s="190" t="s">
        <v>2891</v>
      </c>
      <c r="C2068" s="190" t="s">
        <v>2883</v>
      </c>
      <c r="D2068" s="190" t="s">
        <v>2829</v>
      </c>
    </row>
    <row r="2069" spans="1:4">
      <c r="A2069" s="190">
        <v>7146</v>
      </c>
      <c r="B2069" s="190" t="s">
        <v>2892</v>
      </c>
      <c r="C2069" s="190" t="s">
        <v>2883</v>
      </c>
      <c r="D2069" s="190" t="s">
        <v>2829</v>
      </c>
    </row>
    <row r="2070" spans="1:4">
      <c r="A2070" s="190">
        <v>7147</v>
      </c>
      <c r="B2070" s="190" t="s">
        <v>2893</v>
      </c>
      <c r="C2070" s="190" t="s">
        <v>2883</v>
      </c>
      <c r="D2070" s="190" t="s">
        <v>2829</v>
      </c>
    </row>
    <row r="2071" spans="1:4">
      <c r="A2071" s="190">
        <v>7148</v>
      </c>
      <c r="B2071" s="190" t="s">
        <v>2894</v>
      </c>
      <c r="C2071" s="190" t="s">
        <v>2883</v>
      </c>
      <c r="D2071" s="190" t="s">
        <v>2829</v>
      </c>
    </row>
    <row r="2072" spans="1:4">
      <c r="A2072" s="190">
        <v>7149</v>
      </c>
      <c r="B2072" s="190" t="s">
        <v>2895</v>
      </c>
      <c r="C2072" s="190" t="s">
        <v>2883</v>
      </c>
      <c r="D2072" s="190" t="s">
        <v>2829</v>
      </c>
    </row>
    <row r="2073" spans="1:4">
      <c r="A2073" s="190">
        <v>7111</v>
      </c>
      <c r="B2073" s="190" t="s">
        <v>2896</v>
      </c>
      <c r="C2073" s="190" t="s">
        <v>2897</v>
      </c>
      <c r="D2073" s="190" t="s">
        <v>2829</v>
      </c>
    </row>
    <row r="2074" spans="1:4">
      <c r="A2074" s="190">
        <v>7112</v>
      </c>
      <c r="B2074" s="190" t="s">
        <v>2898</v>
      </c>
      <c r="C2074" s="190" t="s">
        <v>2897</v>
      </c>
      <c r="D2074" s="190" t="s">
        <v>2829</v>
      </c>
    </row>
    <row r="2075" spans="1:4">
      <c r="A2075" s="190">
        <v>7126</v>
      </c>
      <c r="B2075" s="190" t="s">
        <v>2899</v>
      </c>
      <c r="C2075" s="190" t="s">
        <v>2897</v>
      </c>
      <c r="D2075" s="190" t="s">
        <v>2829</v>
      </c>
    </row>
    <row r="2076" spans="1:4">
      <c r="A2076" s="190">
        <v>7127</v>
      </c>
      <c r="B2076" s="190" t="s">
        <v>2900</v>
      </c>
      <c r="C2076" s="190" t="s">
        <v>2897</v>
      </c>
      <c r="D2076" s="190" t="s">
        <v>2829</v>
      </c>
    </row>
    <row r="2077" spans="1:4">
      <c r="A2077" s="190">
        <v>7128</v>
      </c>
      <c r="B2077" s="190" t="s">
        <v>2901</v>
      </c>
      <c r="C2077" s="190" t="s">
        <v>2897</v>
      </c>
      <c r="D2077" s="190" t="s">
        <v>2829</v>
      </c>
    </row>
    <row r="2078" spans="1:4">
      <c r="A2078" s="190">
        <v>7130</v>
      </c>
      <c r="B2078" s="190" t="s">
        <v>2902</v>
      </c>
      <c r="C2078" s="190" t="s">
        <v>2897</v>
      </c>
      <c r="D2078" s="190" t="s">
        <v>2829</v>
      </c>
    </row>
    <row r="2079" spans="1:4">
      <c r="A2079" s="190">
        <v>7130</v>
      </c>
      <c r="B2079" s="190" t="s">
        <v>2903</v>
      </c>
      <c r="C2079" s="190" t="s">
        <v>2897</v>
      </c>
      <c r="D2079" s="190" t="s">
        <v>2829</v>
      </c>
    </row>
    <row r="2080" spans="1:4">
      <c r="A2080" s="190">
        <v>7130</v>
      </c>
      <c r="B2080" s="190" t="s">
        <v>2903</v>
      </c>
      <c r="C2080" s="190" t="s">
        <v>2897</v>
      </c>
      <c r="D2080" s="190" t="s">
        <v>2829</v>
      </c>
    </row>
    <row r="2081" spans="1:4">
      <c r="A2081" s="190">
        <v>7141</v>
      </c>
      <c r="B2081" s="190" t="s">
        <v>2904</v>
      </c>
      <c r="C2081" s="190" t="s">
        <v>2897</v>
      </c>
      <c r="D2081" s="190" t="s">
        <v>2829</v>
      </c>
    </row>
    <row r="2082" spans="1:4">
      <c r="A2082" s="190">
        <v>7154</v>
      </c>
      <c r="B2082" s="190" t="s">
        <v>2905</v>
      </c>
      <c r="C2082" s="190" t="s">
        <v>2897</v>
      </c>
      <c r="D2082" s="190" t="s">
        <v>2829</v>
      </c>
    </row>
    <row r="2083" spans="1:4">
      <c r="A2083" s="190">
        <v>7155</v>
      </c>
      <c r="B2083" s="190" t="s">
        <v>2906</v>
      </c>
      <c r="C2083" s="190" t="s">
        <v>2897</v>
      </c>
      <c r="D2083" s="190" t="s">
        <v>2829</v>
      </c>
    </row>
    <row r="2084" spans="1:4">
      <c r="A2084" s="190">
        <v>7155</v>
      </c>
      <c r="B2084" s="190" t="s">
        <v>2906</v>
      </c>
      <c r="C2084" s="190" t="s">
        <v>2897</v>
      </c>
      <c r="D2084" s="190" t="s">
        <v>2829</v>
      </c>
    </row>
    <row r="2085" spans="1:4">
      <c r="A2085" s="190">
        <v>7156</v>
      </c>
      <c r="B2085" s="190" t="s">
        <v>2907</v>
      </c>
      <c r="C2085" s="190" t="s">
        <v>2897</v>
      </c>
      <c r="D2085" s="190" t="s">
        <v>2829</v>
      </c>
    </row>
    <row r="2086" spans="1:4">
      <c r="A2086" s="190">
        <v>7156</v>
      </c>
      <c r="B2086" s="190" t="s">
        <v>2908</v>
      </c>
      <c r="C2086" s="190" t="s">
        <v>2897</v>
      </c>
      <c r="D2086" s="190" t="s">
        <v>2829</v>
      </c>
    </row>
    <row r="2087" spans="1:4">
      <c r="A2087" s="190">
        <v>7157</v>
      </c>
      <c r="B2087" s="190" t="s">
        <v>2909</v>
      </c>
      <c r="C2087" s="190" t="s">
        <v>2897</v>
      </c>
      <c r="D2087" s="190" t="s">
        <v>2829</v>
      </c>
    </row>
    <row r="2088" spans="1:4">
      <c r="A2088" s="190">
        <v>7413</v>
      </c>
      <c r="B2088" s="190" t="s">
        <v>2910</v>
      </c>
      <c r="C2088" s="190" t="s">
        <v>2911</v>
      </c>
      <c r="D2088" s="190" t="s">
        <v>2829</v>
      </c>
    </row>
    <row r="2089" spans="1:4">
      <c r="A2089" s="190">
        <v>7414</v>
      </c>
      <c r="B2089" s="190" t="s">
        <v>2911</v>
      </c>
      <c r="C2089" s="190" t="s">
        <v>2911</v>
      </c>
      <c r="D2089" s="190" t="s">
        <v>2829</v>
      </c>
    </row>
    <row r="2090" spans="1:4">
      <c r="A2090" s="190">
        <v>7405</v>
      </c>
      <c r="B2090" s="190" t="s">
        <v>2912</v>
      </c>
      <c r="C2090" s="190" t="s">
        <v>2912</v>
      </c>
      <c r="D2090" s="190" t="s">
        <v>2829</v>
      </c>
    </row>
    <row r="2091" spans="1:4">
      <c r="A2091" s="190">
        <v>7412</v>
      </c>
      <c r="B2091" s="190" t="s">
        <v>2913</v>
      </c>
      <c r="C2091" s="190" t="s">
        <v>2913</v>
      </c>
      <c r="D2091" s="190" t="s">
        <v>2829</v>
      </c>
    </row>
    <row r="2092" spans="1:4">
      <c r="A2092" s="190">
        <v>7411</v>
      </c>
      <c r="B2092" s="190" t="s">
        <v>2914</v>
      </c>
      <c r="C2092" s="190" t="s">
        <v>2914</v>
      </c>
      <c r="D2092" s="190" t="s">
        <v>2829</v>
      </c>
    </row>
    <row r="2093" spans="1:4">
      <c r="A2093" s="190">
        <v>7408</v>
      </c>
      <c r="B2093" s="190" t="s">
        <v>2915</v>
      </c>
      <c r="C2093" s="190" t="s">
        <v>2915</v>
      </c>
      <c r="D2093" s="190" t="s">
        <v>2829</v>
      </c>
    </row>
    <row r="2094" spans="1:4">
      <c r="A2094" s="190">
        <v>7421</v>
      </c>
      <c r="B2094" s="190" t="s">
        <v>2916</v>
      </c>
      <c r="C2094" s="190" t="s">
        <v>2915</v>
      </c>
      <c r="D2094" s="190" t="s">
        <v>2829</v>
      </c>
    </row>
    <row r="2095" spans="1:4">
      <c r="A2095" s="190">
        <v>7422</v>
      </c>
      <c r="B2095" s="190" t="s">
        <v>2917</v>
      </c>
      <c r="C2095" s="190" t="s">
        <v>2915</v>
      </c>
      <c r="D2095" s="190" t="s">
        <v>2829</v>
      </c>
    </row>
    <row r="2096" spans="1:4">
      <c r="A2096" s="190">
        <v>7423</v>
      </c>
      <c r="B2096" s="190" t="s">
        <v>2918</v>
      </c>
      <c r="C2096" s="190" t="s">
        <v>2915</v>
      </c>
      <c r="D2096" s="190" t="s">
        <v>2829</v>
      </c>
    </row>
    <row r="2097" spans="1:4">
      <c r="A2097" s="190">
        <v>7423</v>
      </c>
      <c r="B2097" s="190" t="s">
        <v>2919</v>
      </c>
      <c r="C2097" s="190" t="s">
        <v>2915</v>
      </c>
      <c r="D2097" s="190" t="s">
        <v>2829</v>
      </c>
    </row>
    <row r="2098" spans="1:4">
      <c r="A2098" s="190">
        <v>7424</v>
      </c>
      <c r="B2098" s="190" t="s">
        <v>2920</v>
      </c>
      <c r="C2098" s="190" t="s">
        <v>2915</v>
      </c>
      <c r="D2098" s="190" t="s">
        <v>2829</v>
      </c>
    </row>
    <row r="2099" spans="1:4">
      <c r="A2099" s="190">
        <v>7424</v>
      </c>
      <c r="B2099" s="190" t="s">
        <v>2921</v>
      </c>
      <c r="C2099" s="190" t="s">
        <v>2915</v>
      </c>
      <c r="D2099" s="190" t="s">
        <v>2829</v>
      </c>
    </row>
    <row r="2100" spans="1:4">
      <c r="A2100" s="190">
        <v>7426</v>
      </c>
      <c r="B2100" s="190" t="s">
        <v>2922</v>
      </c>
      <c r="C2100" s="190" t="s">
        <v>2922</v>
      </c>
      <c r="D2100" s="190" t="s">
        <v>2829</v>
      </c>
    </row>
    <row r="2101" spans="1:4">
      <c r="A2101" s="190">
        <v>7426</v>
      </c>
      <c r="B2101" s="190" t="s">
        <v>2922</v>
      </c>
      <c r="C2101" s="190" t="s">
        <v>2922</v>
      </c>
      <c r="D2101" s="190" t="s">
        <v>2829</v>
      </c>
    </row>
    <row r="2102" spans="1:4">
      <c r="A2102" s="190">
        <v>7425</v>
      </c>
      <c r="B2102" s="190" t="s">
        <v>2923</v>
      </c>
      <c r="C2102" s="190" t="s">
        <v>2923</v>
      </c>
      <c r="D2102" s="190" t="s">
        <v>2829</v>
      </c>
    </row>
    <row r="2103" spans="1:4">
      <c r="A2103" s="190">
        <v>7430</v>
      </c>
      <c r="B2103" s="190" t="s">
        <v>2924</v>
      </c>
      <c r="C2103" s="190" t="s">
        <v>2924</v>
      </c>
      <c r="D2103" s="190" t="s">
        <v>2829</v>
      </c>
    </row>
    <row r="2104" spans="1:4">
      <c r="A2104" s="190">
        <v>7431</v>
      </c>
      <c r="B2104" s="190" t="s">
        <v>2925</v>
      </c>
      <c r="C2104" s="190" t="s">
        <v>2924</v>
      </c>
      <c r="D2104" s="190" t="s">
        <v>2829</v>
      </c>
    </row>
    <row r="2105" spans="1:4">
      <c r="A2105" s="190">
        <v>7431</v>
      </c>
      <c r="B2105" s="190" t="s">
        <v>2926</v>
      </c>
      <c r="C2105" s="190" t="s">
        <v>2924</v>
      </c>
      <c r="D2105" s="190" t="s">
        <v>2829</v>
      </c>
    </row>
    <row r="2106" spans="1:4">
      <c r="A2106" s="190">
        <v>7428</v>
      </c>
      <c r="B2106" s="190" t="s">
        <v>2927</v>
      </c>
      <c r="C2106" s="190" t="s">
        <v>2927</v>
      </c>
      <c r="D2106" s="190" t="s">
        <v>2829</v>
      </c>
    </row>
    <row r="2107" spans="1:4">
      <c r="A2107" s="190">
        <v>7427</v>
      </c>
      <c r="B2107" s="190" t="s">
        <v>2928</v>
      </c>
      <c r="C2107" s="190" t="s">
        <v>2928</v>
      </c>
      <c r="D2107" s="190" t="s">
        <v>2829</v>
      </c>
    </row>
    <row r="2108" spans="1:4">
      <c r="A2108" s="190">
        <v>7104</v>
      </c>
      <c r="B2108" s="190" t="s">
        <v>2929</v>
      </c>
      <c r="C2108" s="190" t="s">
        <v>2930</v>
      </c>
      <c r="D2108" s="190" t="s">
        <v>2829</v>
      </c>
    </row>
    <row r="2109" spans="1:4">
      <c r="A2109" s="190">
        <v>7106</v>
      </c>
      <c r="B2109" s="190" t="s">
        <v>2931</v>
      </c>
      <c r="C2109" s="190" t="s">
        <v>2930</v>
      </c>
      <c r="D2109" s="190" t="s">
        <v>2829</v>
      </c>
    </row>
    <row r="2110" spans="1:4">
      <c r="A2110" s="190">
        <v>7107</v>
      </c>
      <c r="B2110" s="190" t="s">
        <v>2932</v>
      </c>
      <c r="C2110" s="190" t="s">
        <v>2930</v>
      </c>
      <c r="D2110" s="190" t="s">
        <v>2829</v>
      </c>
    </row>
    <row r="2111" spans="1:4">
      <c r="A2111" s="190">
        <v>7109</v>
      </c>
      <c r="B2111" s="190" t="s">
        <v>2933</v>
      </c>
      <c r="C2111" s="190" t="s">
        <v>2930</v>
      </c>
      <c r="D2111" s="190" t="s">
        <v>2829</v>
      </c>
    </row>
    <row r="2112" spans="1:4">
      <c r="A2112" s="190">
        <v>7122</v>
      </c>
      <c r="B2112" s="190" t="s">
        <v>2934</v>
      </c>
      <c r="C2112" s="190" t="s">
        <v>2930</v>
      </c>
      <c r="D2112" s="190" t="s">
        <v>2829</v>
      </c>
    </row>
    <row r="2113" spans="1:4">
      <c r="A2113" s="190">
        <v>7404</v>
      </c>
      <c r="B2113" s="190" t="s">
        <v>2935</v>
      </c>
      <c r="C2113" s="190" t="s">
        <v>2936</v>
      </c>
      <c r="D2113" s="190" t="s">
        <v>2829</v>
      </c>
    </row>
    <row r="2114" spans="1:4">
      <c r="A2114" s="190">
        <v>7407</v>
      </c>
      <c r="B2114" s="190" t="s">
        <v>2937</v>
      </c>
      <c r="C2114" s="190" t="s">
        <v>2936</v>
      </c>
      <c r="D2114" s="190" t="s">
        <v>2829</v>
      </c>
    </row>
    <row r="2115" spans="1:4">
      <c r="A2115" s="190">
        <v>7415</v>
      </c>
      <c r="B2115" s="190" t="s">
        <v>2938</v>
      </c>
      <c r="C2115" s="190" t="s">
        <v>2936</v>
      </c>
      <c r="D2115" s="190" t="s">
        <v>2829</v>
      </c>
    </row>
    <row r="2116" spans="1:4">
      <c r="A2116" s="190">
        <v>7415</v>
      </c>
      <c r="B2116" s="190" t="s">
        <v>2939</v>
      </c>
      <c r="C2116" s="190" t="s">
        <v>2936</v>
      </c>
      <c r="D2116" s="190" t="s">
        <v>2829</v>
      </c>
    </row>
    <row r="2117" spans="1:4">
      <c r="A2117" s="190">
        <v>7416</v>
      </c>
      <c r="B2117" s="190" t="s">
        <v>2940</v>
      </c>
      <c r="C2117" s="190" t="s">
        <v>2936</v>
      </c>
      <c r="D2117" s="190" t="s">
        <v>2829</v>
      </c>
    </row>
    <row r="2118" spans="1:4">
      <c r="A2118" s="190">
        <v>7417</v>
      </c>
      <c r="B2118" s="190" t="s">
        <v>2941</v>
      </c>
      <c r="C2118" s="190" t="s">
        <v>2936</v>
      </c>
      <c r="D2118" s="190" t="s">
        <v>2829</v>
      </c>
    </row>
    <row r="2119" spans="1:4">
      <c r="A2119" s="190">
        <v>7418</v>
      </c>
      <c r="B2119" s="190" t="s">
        <v>2942</v>
      </c>
      <c r="C2119" s="190" t="s">
        <v>2936</v>
      </c>
      <c r="D2119" s="190" t="s">
        <v>2829</v>
      </c>
    </row>
    <row r="2120" spans="1:4">
      <c r="A2120" s="190">
        <v>7419</v>
      </c>
      <c r="B2120" s="190" t="s">
        <v>2943</v>
      </c>
      <c r="C2120" s="190" t="s">
        <v>2936</v>
      </c>
      <c r="D2120" s="190" t="s">
        <v>2829</v>
      </c>
    </row>
    <row r="2121" spans="1:4">
      <c r="A2121" s="190">
        <v>7447</v>
      </c>
      <c r="B2121" s="190" t="s">
        <v>2944</v>
      </c>
      <c r="C2121" s="190" t="s">
        <v>2944</v>
      </c>
      <c r="D2121" s="190" t="s">
        <v>2829</v>
      </c>
    </row>
    <row r="2122" spans="1:4">
      <c r="A2122" s="190">
        <v>7448</v>
      </c>
      <c r="B2122" s="190" t="s">
        <v>2945</v>
      </c>
      <c r="C2122" s="190" t="s">
        <v>2944</v>
      </c>
      <c r="D2122" s="190" t="s">
        <v>2829</v>
      </c>
    </row>
    <row r="2123" spans="1:4">
      <c r="A2123" s="190">
        <v>7434</v>
      </c>
      <c r="B2123" s="190" t="s">
        <v>2946</v>
      </c>
      <c r="C2123" s="190" t="s">
        <v>2946</v>
      </c>
      <c r="D2123" s="190" t="s">
        <v>2829</v>
      </c>
    </row>
    <row r="2124" spans="1:4">
      <c r="A2124" s="190">
        <v>7440</v>
      </c>
      <c r="B2124" s="190" t="s">
        <v>2947</v>
      </c>
      <c r="C2124" s="190" t="s">
        <v>2947</v>
      </c>
      <c r="D2124" s="190" t="s">
        <v>2829</v>
      </c>
    </row>
    <row r="2125" spans="1:4">
      <c r="A2125" s="190">
        <v>7442</v>
      </c>
      <c r="B2125" s="190" t="s">
        <v>2948</v>
      </c>
      <c r="C2125" s="190" t="s">
        <v>2947</v>
      </c>
      <c r="D2125" s="190" t="s">
        <v>2829</v>
      </c>
    </row>
    <row r="2126" spans="1:4">
      <c r="A2126" s="190">
        <v>7443</v>
      </c>
      <c r="B2126" s="190" t="s">
        <v>2949</v>
      </c>
      <c r="C2126" s="190" t="s">
        <v>2947</v>
      </c>
      <c r="D2126" s="190" t="s">
        <v>2829</v>
      </c>
    </row>
    <row r="2127" spans="1:4">
      <c r="A2127" s="190">
        <v>7430</v>
      </c>
      <c r="B2127" s="190" t="s">
        <v>2950</v>
      </c>
      <c r="C2127" s="190" t="s">
        <v>2950</v>
      </c>
      <c r="D2127" s="190" t="s">
        <v>2829</v>
      </c>
    </row>
    <row r="2128" spans="1:4">
      <c r="A2128" s="190">
        <v>7432</v>
      </c>
      <c r="B2128" s="190" t="s">
        <v>2951</v>
      </c>
      <c r="C2128" s="190" t="s">
        <v>2952</v>
      </c>
      <c r="D2128" s="190" t="s">
        <v>2829</v>
      </c>
    </row>
    <row r="2129" spans="1:4">
      <c r="A2129" s="190">
        <v>7444</v>
      </c>
      <c r="B2129" s="190" t="s">
        <v>2953</v>
      </c>
      <c r="C2129" s="190" t="s">
        <v>2954</v>
      </c>
      <c r="D2129" s="190" t="s">
        <v>2829</v>
      </c>
    </row>
    <row r="2130" spans="1:4">
      <c r="A2130" s="190">
        <v>7445</v>
      </c>
      <c r="B2130" s="190" t="s">
        <v>2955</v>
      </c>
      <c r="C2130" s="190" t="s">
        <v>2954</v>
      </c>
      <c r="D2130" s="190" t="s">
        <v>2829</v>
      </c>
    </row>
    <row r="2131" spans="1:4">
      <c r="A2131" s="190">
        <v>7445</v>
      </c>
      <c r="B2131" s="190" t="s">
        <v>2955</v>
      </c>
      <c r="C2131" s="190" t="s">
        <v>2954</v>
      </c>
      <c r="D2131" s="190" t="s">
        <v>2829</v>
      </c>
    </row>
    <row r="2132" spans="1:4">
      <c r="A2132" s="190">
        <v>7435</v>
      </c>
      <c r="B2132" s="190" t="s">
        <v>2956</v>
      </c>
      <c r="C2132" s="190" t="s">
        <v>2957</v>
      </c>
      <c r="D2132" s="190" t="s">
        <v>2829</v>
      </c>
    </row>
    <row r="2133" spans="1:4">
      <c r="A2133" s="190">
        <v>7436</v>
      </c>
      <c r="B2133" s="190" t="s">
        <v>2958</v>
      </c>
      <c r="C2133" s="190" t="s">
        <v>2957</v>
      </c>
      <c r="D2133" s="190" t="s">
        <v>2829</v>
      </c>
    </row>
    <row r="2134" spans="1:4">
      <c r="A2134" s="190">
        <v>7437</v>
      </c>
      <c r="B2134" s="190" t="s">
        <v>2959</v>
      </c>
      <c r="C2134" s="190" t="s">
        <v>2957</v>
      </c>
      <c r="D2134" s="190" t="s">
        <v>2829</v>
      </c>
    </row>
    <row r="2135" spans="1:4">
      <c r="A2135" s="190">
        <v>7438</v>
      </c>
      <c r="B2135" s="190" t="s">
        <v>2960</v>
      </c>
      <c r="C2135" s="190" t="s">
        <v>2957</v>
      </c>
      <c r="D2135" s="190" t="s">
        <v>2829</v>
      </c>
    </row>
    <row r="2136" spans="1:4">
      <c r="A2136" s="190">
        <v>7433</v>
      </c>
      <c r="B2136" s="190" t="s">
        <v>2961</v>
      </c>
      <c r="C2136" s="190" t="s">
        <v>2962</v>
      </c>
      <c r="D2136" s="190" t="s">
        <v>2829</v>
      </c>
    </row>
    <row r="2137" spans="1:4">
      <c r="A2137" s="190">
        <v>7433</v>
      </c>
      <c r="B2137" s="190" t="s">
        <v>2963</v>
      </c>
      <c r="C2137" s="190" t="s">
        <v>2962</v>
      </c>
      <c r="D2137" s="190" t="s">
        <v>2829</v>
      </c>
    </row>
    <row r="2138" spans="1:4">
      <c r="A2138" s="190">
        <v>7433</v>
      </c>
      <c r="B2138" s="190" t="s">
        <v>2964</v>
      </c>
      <c r="C2138" s="190" t="s">
        <v>2962</v>
      </c>
      <c r="D2138" s="190" t="s">
        <v>2829</v>
      </c>
    </row>
    <row r="2139" spans="1:4">
      <c r="A2139" s="190">
        <v>7433</v>
      </c>
      <c r="B2139" s="190" t="s">
        <v>2965</v>
      </c>
      <c r="C2139" s="190" t="s">
        <v>2962</v>
      </c>
      <c r="D2139" s="190" t="s">
        <v>2829</v>
      </c>
    </row>
    <row r="2140" spans="1:4">
      <c r="A2140" s="190">
        <v>7402</v>
      </c>
      <c r="B2140" s="190" t="s">
        <v>2966</v>
      </c>
      <c r="C2140" s="190" t="s">
        <v>2966</v>
      </c>
      <c r="D2140" s="190" t="s">
        <v>2829</v>
      </c>
    </row>
    <row r="2141" spans="1:4">
      <c r="A2141" s="190">
        <v>7013</v>
      </c>
      <c r="B2141" s="190" t="s">
        <v>2967</v>
      </c>
      <c r="C2141" s="190" t="s">
        <v>2967</v>
      </c>
      <c r="D2141" s="190" t="s">
        <v>2829</v>
      </c>
    </row>
    <row r="2142" spans="1:4">
      <c r="A2142" s="190">
        <v>7403</v>
      </c>
      <c r="B2142" s="190" t="s">
        <v>2968</v>
      </c>
      <c r="C2142" s="190" t="s">
        <v>2968</v>
      </c>
      <c r="D2142" s="190" t="s">
        <v>2829</v>
      </c>
    </row>
    <row r="2143" spans="1:4">
      <c r="A2143" s="190">
        <v>7012</v>
      </c>
      <c r="B2143" s="190" t="s">
        <v>2969</v>
      </c>
      <c r="C2143" s="190" t="s">
        <v>2969</v>
      </c>
      <c r="D2143" s="190" t="s">
        <v>2829</v>
      </c>
    </row>
    <row r="2144" spans="1:4">
      <c r="A2144" s="190">
        <v>7017</v>
      </c>
      <c r="B2144" s="190" t="s">
        <v>2970</v>
      </c>
      <c r="C2144" s="190" t="s">
        <v>2971</v>
      </c>
      <c r="D2144" s="190" t="s">
        <v>2829</v>
      </c>
    </row>
    <row r="2145" spans="1:4">
      <c r="A2145" s="190">
        <v>7018</v>
      </c>
      <c r="B2145" s="190" t="s">
        <v>2972</v>
      </c>
      <c r="C2145" s="190" t="s">
        <v>2971</v>
      </c>
      <c r="D2145" s="190" t="s">
        <v>2829</v>
      </c>
    </row>
    <row r="2146" spans="1:4">
      <c r="A2146" s="190">
        <v>7019</v>
      </c>
      <c r="B2146" s="190" t="s">
        <v>2973</v>
      </c>
      <c r="C2146" s="190" t="s">
        <v>2971</v>
      </c>
      <c r="D2146" s="190" t="s">
        <v>2829</v>
      </c>
    </row>
    <row r="2147" spans="1:4">
      <c r="A2147" s="190">
        <v>7015</v>
      </c>
      <c r="B2147" s="190" t="s">
        <v>2974</v>
      </c>
      <c r="C2147" s="190" t="s">
        <v>2974</v>
      </c>
      <c r="D2147" s="190" t="s">
        <v>2829</v>
      </c>
    </row>
    <row r="2148" spans="1:4">
      <c r="A2148" s="190">
        <v>7014</v>
      </c>
      <c r="B2148" s="190" t="s">
        <v>2975</v>
      </c>
      <c r="C2148" s="190" t="s">
        <v>2975</v>
      </c>
      <c r="D2148" s="190" t="s">
        <v>2829</v>
      </c>
    </row>
    <row r="2149" spans="1:4">
      <c r="A2149" s="190">
        <v>7016</v>
      </c>
      <c r="B2149" s="190" t="s">
        <v>2976</v>
      </c>
      <c r="C2149" s="190" t="s">
        <v>2975</v>
      </c>
      <c r="D2149" s="190" t="s">
        <v>2829</v>
      </c>
    </row>
    <row r="2150" spans="1:4">
      <c r="A2150" s="190">
        <v>7527</v>
      </c>
      <c r="B2150" s="190" t="s">
        <v>2977</v>
      </c>
      <c r="C2150" s="190" t="s">
        <v>2978</v>
      </c>
      <c r="D2150" s="190" t="s">
        <v>2829</v>
      </c>
    </row>
    <row r="2151" spans="1:4">
      <c r="A2151" s="190">
        <v>7530</v>
      </c>
      <c r="B2151" s="190" t="s">
        <v>2978</v>
      </c>
      <c r="C2151" s="190" t="s">
        <v>2978</v>
      </c>
      <c r="D2151" s="190" t="s">
        <v>2829</v>
      </c>
    </row>
    <row r="2152" spans="1:4">
      <c r="A2152" s="190">
        <v>7542</v>
      </c>
      <c r="B2152" s="190" t="s">
        <v>2979</v>
      </c>
      <c r="C2152" s="190" t="s">
        <v>2978</v>
      </c>
      <c r="D2152" s="190" t="s">
        <v>2829</v>
      </c>
    </row>
    <row r="2153" spans="1:4">
      <c r="A2153" s="190">
        <v>7543</v>
      </c>
      <c r="B2153" s="190" t="s">
        <v>2980</v>
      </c>
      <c r="C2153" s="190" t="s">
        <v>2978</v>
      </c>
      <c r="D2153" s="190" t="s">
        <v>2829</v>
      </c>
    </row>
    <row r="2154" spans="1:4">
      <c r="A2154" s="190">
        <v>7562</v>
      </c>
      <c r="B2154" s="190" t="s">
        <v>2981</v>
      </c>
      <c r="C2154" s="190" t="s">
        <v>2982</v>
      </c>
      <c r="D2154" s="190" t="s">
        <v>2829</v>
      </c>
    </row>
    <row r="2155" spans="1:4">
      <c r="A2155" s="190">
        <v>7563</v>
      </c>
      <c r="B2155" s="190" t="s">
        <v>2983</v>
      </c>
      <c r="C2155" s="190" t="s">
        <v>2982</v>
      </c>
      <c r="D2155" s="190" t="s">
        <v>2829</v>
      </c>
    </row>
    <row r="2156" spans="1:4">
      <c r="A2156" s="190">
        <v>7545</v>
      </c>
      <c r="B2156" s="190" t="s">
        <v>2984</v>
      </c>
      <c r="C2156" s="190" t="s">
        <v>2985</v>
      </c>
      <c r="D2156" s="190" t="s">
        <v>2829</v>
      </c>
    </row>
    <row r="2157" spans="1:4">
      <c r="A2157" s="190">
        <v>7546</v>
      </c>
      <c r="B2157" s="190" t="s">
        <v>2986</v>
      </c>
      <c r="C2157" s="190" t="s">
        <v>2985</v>
      </c>
      <c r="D2157" s="190" t="s">
        <v>2829</v>
      </c>
    </row>
    <row r="2158" spans="1:4">
      <c r="A2158" s="190">
        <v>7550</v>
      </c>
      <c r="B2158" s="190" t="s">
        <v>2985</v>
      </c>
      <c r="C2158" s="190" t="s">
        <v>2985</v>
      </c>
      <c r="D2158" s="190" t="s">
        <v>2829</v>
      </c>
    </row>
    <row r="2159" spans="1:4">
      <c r="A2159" s="190">
        <v>7551</v>
      </c>
      <c r="B2159" s="190" t="s">
        <v>2987</v>
      </c>
      <c r="C2159" s="190" t="s">
        <v>2985</v>
      </c>
      <c r="D2159" s="190" t="s">
        <v>2829</v>
      </c>
    </row>
    <row r="2160" spans="1:4">
      <c r="A2160" s="190">
        <v>7552</v>
      </c>
      <c r="B2160" s="190" t="s">
        <v>2988</v>
      </c>
      <c r="C2160" s="190" t="s">
        <v>2985</v>
      </c>
      <c r="D2160" s="190" t="s">
        <v>2829</v>
      </c>
    </row>
    <row r="2161" spans="1:4">
      <c r="A2161" s="190">
        <v>7553</v>
      </c>
      <c r="B2161" s="190" t="s">
        <v>2989</v>
      </c>
      <c r="C2161" s="190" t="s">
        <v>2985</v>
      </c>
      <c r="D2161" s="190" t="s">
        <v>2829</v>
      </c>
    </row>
    <row r="2162" spans="1:4">
      <c r="A2162" s="190">
        <v>7554</v>
      </c>
      <c r="B2162" s="190" t="s">
        <v>2990</v>
      </c>
      <c r="C2162" s="190" t="s">
        <v>2985</v>
      </c>
      <c r="D2162" s="190" t="s">
        <v>2829</v>
      </c>
    </row>
    <row r="2163" spans="1:4">
      <c r="A2163" s="190">
        <v>7556</v>
      </c>
      <c r="B2163" s="190" t="s">
        <v>2991</v>
      </c>
      <c r="C2163" s="190" t="s">
        <v>2992</v>
      </c>
      <c r="D2163" s="190" t="s">
        <v>2829</v>
      </c>
    </row>
    <row r="2164" spans="1:4">
      <c r="A2164" s="190">
        <v>7556</v>
      </c>
      <c r="B2164" s="190" t="s">
        <v>2991</v>
      </c>
      <c r="C2164" s="190" t="s">
        <v>2992</v>
      </c>
      <c r="D2164" s="190" t="s">
        <v>2829</v>
      </c>
    </row>
    <row r="2165" spans="1:4">
      <c r="A2165" s="190">
        <v>7557</v>
      </c>
      <c r="B2165" s="190" t="s">
        <v>2993</v>
      </c>
      <c r="C2165" s="190" t="s">
        <v>2992</v>
      </c>
      <c r="D2165" s="190" t="s">
        <v>2829</v>
      </c>
    </row>
    <row r="2166" spans="1:4">
      <c r="A2166" s="190">
        <v>7558</v>
      </c>
      <c r="B2166" s="190" t="s">
        <v>2994</v>
      </c>
      <c r="C2166" s="190" t="s">
        <v>2992</v>
      </c>
      <c r="D2166" s="190" t="s">
        <v>2829</v>
      </c>
    </row>
    <row r="2167" spans="1:4">
      <c r="A2167" s="190">
        <v>7559</v>
      </c>
      <c r="B2167" s="190" t="s">
        <v>2995</v>
      </c>
      <c r="C2167" s="190" t="s">
        <v>2992</v>
      </c>
      <c r="D2167" s="190" t="s">
        <v>2829</v>
      </c>
    </row>
    <row r="2168" spans="1:4">
      <c r="A2168" s="190">
        <v>7560</v>
      </c>
      <c r="B2168" s="190" t="s">
        <v>2996</v>
      </c>
      <c r="C2168" s="190" t="s">
        <v>2992</v>
      </c>
      <c r="D2168" s="190" t="s">
        <v>2829</v>
      </c>
    </row>
    <row r="2169" spans="1:4">
      <c r="A2169" s="190">
        <v>7502</v>
      </c>
      <c r="B2169" s="190" t="s">
        <v>2997</v>
      </c>
      <c r="C2169" s="190" t="s">
        <v>2997</v>
      </c>
      <c r="D2169" s="190" t="s">
        <v>2829</v>
      </c>
    </row>
    <row r="2170" spans="1:4">
      <c r="A2170" s="190">
        <v>7502</v>
      </c>
      <c r="B2170" s="190" t="s">
        <v>2997</v>
      </c>
      <c r="C2170" s="190" t="s">
        <v>2997</v>
      </c>
      <c r="D2170" s="190" t="s">
        <v>2829</v>
      </c>
    </row>
    <row r="2171" spans="1:4">
      <c r="A2171" s="190">
        <v>7505</v>
      </c>
      <c r="B2171" s="190" t="s">
        <v>2998</v>
      </c>
      <c r="C2171" s="190" t="s">
        <v>2998</v>
      </c>
      <c r="D2171" s="190" t="s">
        <v>2829</v>
      </c>
    </row>
    <row r="2172" spans="1:4">
      <c r="A2172" s="190">
        <v>7523</v>
      </c>
      <c r="B2172" s="190" t="s">
        <v>2999</v>
      </c>
      <c r="C2172" s="190" t="s">
        <v>2999</v>
      </c>
      <c r="D2172" s="190" t="s">
        <v>2829</v>
      </c>
    </row>
    <row r="2173" spans="1:4">
      <c r="A2173" s="190">
        <v>7523</v>
      </c>
      <c r="B2173" s="190" t="s">
        <v>2999</v>
      </c>
      <c r="C2173" s="190" t="s">
        <v>2999</v>
      </c>
      <c r="D2173" s="190" t="s">
        <v>2829</v>
      </c>
    </row>
    <row r="2174" spans="1:4">
      <c r="A2174" s="190">
        <v>7504</v>
      </c>
      <c r="B2174" s="190" t="s">
        <v>3000</v>
      </c>
      <c r="C2174" s="190" t="s">
        <v>3000</v>
      </c>
      <c r="D2174" s="190" t="s">
        <v>2829</v>
      </c>
    </row>
    <row r="2175" spans="1:4">
      <c r="A2175" s="190">
        <v>7522</v>
      </c>
      <c r="B2175" s="190" t="s">
        <v>3001</v>
      </c>
      <c r="C2175" s="190" t="s">
        <v>3001</v>
      </c>
      <c r="D2175" s="190" t="s">
        <v>2829</v>
      </c>
    </row>
    <row r="2176" spans="1:4">
      <c r="A2176" s="190">
        <v>7503</v>
      </c>
      <c r="B2176" s="190" t="s">
        <v>3002</v>
      </c>
      <c r="C2176" s="190" t="s">
        <v>3002</v>
      </c>
      <c r="D2176" s="190" t="s">
        <v>2829</v>
      </c>
    </row>
    <row r="2177" spans="1:4">
      <c r="A2177" s="190">
        <v>7500</v>
      </c>
      <c r="B2177" s="190" t="s">
        <v>3003</v>
      </c>
      <c r="C2177" s="190" t="s">
        <v>3003</v>
      </c>
      <c r="D2177" s="190" t="s">
        <v>2829</v>
      </c>
    </row>
    <row r="2178" spans="1:4">
      <c r="A2178" s="190">
        <v>7525</v>
      </c>
      <c r="B2178" s="190" t="s">
        <v>3004</v>
      </c>
      <c r="C2178" s="190" t="s">
        <v>3004</v>
      </c>
      <c r="D2178" s="190" t="s">
        <v>2829</v>
      </c>
    </row>
    <row r="2179" spans="1:4">
      <c r="A2179" s="190">
        <v>7526</v>
      </c>
      <c r="B2179" s="190" t="s">
        <v>3005</v>
      </c>
      <c r="C2179" s="190" t="s">
        <v>3004</v>
      </c>
      <c r="D2179" s="190" t="s">
        <v>2829</v>
      </c>
    </row>
    <row r="2180" spans="1:4">
      <c r="A2180" s="190">
        <v>7526</v>
      </c>
      <c r="B2180" s="190" t="s">
        <v>3006</v>
      </c>
      <c r="C2180" s="190" t="s">
        <v>3004</v>
      </c>
      <c r="D2180" s="190" t="s">
        <v>2829</v>
      </c>
    </row>
    <row r="2181" spans="1:4">
      <c r="A2181" s="190">
        <v>7514</v>
      </c>
      <c r="B2181" s="190" t="s">
        <v>3007</v>
      </c>
      <c r="C2181" s="190" t="s">
        <v>3008</v>
      </c>
      <c r="D2181" s="190" t="s">
        <v>2829</v>
      </c>
    </row>
    <row r="2182" spans="1:4">
      <c r="A2182" s="190">
        <v>7514</v>
      </c>
      <c r="B2182" s="190" t="s">
        <v>3009</v>
      </c>
      <c r="C2182" s="190" t="s">
        <v>3008</v>
      </c>
      <c r="D2182" s="190" t="s">
        <v>2829</v>
      </c>
    </row>
    <row r="2183" spans="1:4">
      <c r="A2183" s="190">
        <v>7515</v>
      </c>
      <c r="B2183" s="190" t="s">
        <v>3010</v>
      </c>
      <c r="C2183" s="190" t="s">
        <v>3008</v>
      </c>
      <c r="D2183" s="190" t="s">
        <v>2829</v>
      </c>
    </row>
    <row r="2184" spans="1:4">
      <c r="A2184" s="190">
        <v>7517</v>
      </c>
      <c r="B2184" s="190" t="s">
        <v>3011</v>
      </c>
      <c r="C2184" s="190" t="s">
        <v>3008</v>
      </c>
      <c r="D2184" s="190" t="s">
        <v>2829</v>
      </c>
    </row>
    <row r="2185" spans="1:4">
      <c r="A2185" s="190">
        <v>7512</v>
      </c>
      <c r="B2185" s="190" t="s">
        <v>3012</v>
      </c>
      <c r="C2185" s="190" t="s">
        <v>3013</v>
      </c>
      <c r="D2185" s="190" t="s">
        <v>2829</v>
      </c>
    </row>
    <row r="2186" spans="1:4">
      <c r="A2186" s="190">
        <v>7513</v>
      </c>
      <c r="B2186" s="190" t="s">
        <v>3013</v>
      </c>
      <c r="C2186" s="190" t="s">
        <v>3013</v>
      </c>
      <c r="D2186" s="190" t="s">
        <v>2829</v>
      </c>
    </row>
    <row r="2187" spans="1:4">
      <c r="A2187" s="190">
        <v>7513</v>
      </c>
      <c r="B2187" s="190" t="s">
        <v>3014</v>
      </c>
      <c r="C2187" s="190" t="s">
        <v>3013</v>
      </c>
      <c r="D2187" s="190" t="s">
        <v>2829</v>
      </c>
    </row>
    <row r="2188" spans="1:4">
      <c r="A2188" s="190">
        <v>7524</v>
      </c>
      <c r="B2188" s="190" t="s">
        <v>3015</v>
      </c>
      <c r="C2188" s="190" t="s">
        <v>3015</v>
      </c>
      <c r="D2188" s="190" t="s">
        <v>2829</v>
      </c>
    </row>
    <row r="2189" spans="1:4">
      <c r="A2189" s="190">
        <v>7524</v>
      </c>
      <c r="B2189" s="190" t="s">
        <v>3015</v>
      </c>
      <c r="C2189" s="190" t="s">
        <v>3015</v>
      </c>
      <c r="D2189" s="190" t="s">
        <v>2829</v>
      </c>
    </row>
    <row r="2190" spans="1:4">
      <c r="A2190" s="190">
        <v>7516</v>
      </c>
      <c r="B2190" s="190" t="s">
        <v>3016</v>
      </c>
      <c r="C2190" s="190" t="s">
        <v>3017</v>
      </c>
      <c r="D2190" s="190" t="s">
        <v>2829</v>
      </c>
    </row>
    <row r="2191" spans="1:4">
      <c r="A2191" s="190">
        <v>7602</v>
      </c>
      <c r="B2191" s="190" t="s">
        <v>3018</v>
      </c>
      <c r="C2191" s="190" t="s">
        <v>3017</v>
      </c>
      <c r="D2191" s="190" t="s">
        <v>2829</v>
      </c>
    </row>
    <row r="2192" spans="1:4">
      <c r="A2192" s="190">
        <v>7603</v>
      </c>
      <c r="B2192" s="190" t="s">
        <v>3019</v>
      </c>
      <c r="C2192" s="190" t="s">
        <v>3017</v>
      </c>
      <c r="D2192" s="190" t="s">
        <v>2829</v>
      </c>
    </row>
    <row r="2193" spans="1:4">
      <c r="A2193" s="190">
        <v>7604</v>
      </c>
      <c r="B2193" s="190" t="s">
        <v>3020</v>
      </c>
      <c r="C2193" s="190" t="s">
        <v>3017</v>
      </c>
      <c r="D2193" s="190" t="s">
        <v>2829</v>
      </c>
    </row>
    <row r="2194" spans="1:4">
      <c r="A2194" s="190">
        <v>7605</v>
      </c>
      <c r="B2194" s="190" t="s">
        <v>3021</v>
      </c>
      <c r="C2194" s="190" t="s">
        <v>3017</v>
      </c>
      <c r="D2194" s="190" t="s">
        <v>2829</v>
      </c>
    </row>
    <row r="2195" spans="1:4">
      <c r="A2195" s="190">
        <v>7606</v>
      </c>
      <c r="B2195" s="190" t="s">
        <v>3022</v>
      </c>
      <c r="C2195" s="190" t="s">
        <v>3017</v>
      </c>
      <c r="D2195" s="190" t="s">
        <v>2829</v>
      </c>
    </row>
    <row r="2196" spans="1:4">
      <c r="A2196" s="190">
        <v>7606</v>
      </c>
      <c r="B2196" s="190" t="s">
        <v>3023</v>
      </c>
      <c r="C2196" s="190" t="s">
        <v>3017</v>
      </c>
      <c r="D2196" s="190" t="s">
        <v>2829</v>
      </c>
    </row>
    <row r="2197" spans="1:4">
      <c r="A2197" s="190">
        <v>7608</v>
      </c>
      <c r="B2197" s="190" t="s">
        <v>3024</v>
      </c>
      <c r="C2197" s="190" t="s">
        <v>3017</v>
      </c>
      <c r="D2197" s="190" t="s">
        <v>2829</v>
      </c>
    </row>
    <row r="2198" spans="1:4">
      <c r="A2198" s="190">
        <v>7610</v>
      </c>
      <c r="B2198" s="190" t="s">
        <v>3025</v>
      </c>
      <c r="C2198" s="190" t="s">
        <v>3017</v>
      </c>
      <c r="D2198" s="190" t="s">
        <v>2829</v>
      </c>
    </row>
    <row r="2199" spans="1:4">
      <c r="A2199" s="190">
        <v>6542</v>
      </c>
      <c r="B2199" s="190" t="s">
        <v>3026</v>
      </c>
      <c r="C2199" s="190" t="s">
        <v>3026</v>
      </c>
      <c r="D2199" s="190" t="s">
        <v>2829</v>
      </c>
    </row>
    <row r="2200" spans="1:4">
      <c r="A2200" s="190">
        <v>6540</v>
      </c>
      <c r="B2200" s="190" t="s">
        <v>3027</v>
      </c>
      <c r="C2200" s="190" t="s">
        <v>3027</v>
      </c>
      <c r="D2200" s="190" t="s">
        <v>2829</v>
      </c>
    </row>
    <row r="2201" spans="1:4">
      <c r="A2201" s="190">
        <v>6548</v>
      </c>
      <c r="B2201" s="190" t="s">
        <v>3028</v>
      </c>
      <c r="C2201" s="190" t="s">
        <v>3028</v>
      </c>
      <c r="D2201" s="190" t="s">
        <v>2829</v>
      </c>
    </row>
    <row r="2202" spans="1:4">
      <c r="A2202" s="190">
        <v>6548</v>
      </c>
      <c r="B2202" s="190" t="s">
        <v>3029</v>
      </c>
      <c r="C2202" s="190" t="s">
        <v>3028</v>
      </c>
      <c r="D2202" s="190" t="s">
        <v>2829</v>
      </c>
    </row>
    <row r="2203" spans="1:4">
      <c r="A2203" s="190">
        <v>6548</v>
      </c>
      <c r="B2203" s="190" t="s">
        <v>3030</v>
      </c>
      <c r="C2203" s="190" t="s">
        <v>3028</v>
      </c>
      <c r="D2203" s="190" t="s">
        <v>2829</v>
      </c>
    </row>
    <row r="2204" spans="1:4">
      <c r="A2204" s="190">
        <v>6541</v>
      </c>
      <c r="B2204" s="190" t="s">
        <v>3031</v>
      </c>
      <c r="C2204" s="190" t="s">
        <v>3032</v>
      </c>
      <c r="D2204" s="190" t="s">
        <v>2829</v>
      </c>
    </row>
    <row r="2205" spans="1:4">
      <c r="A2205" s="190">
        <v>6558</v>
      </c>
      <c r="B2205" s="190" t="s">
        <v>3033</v>
      </c>
      <c r="C2205" s="190" t="s">
        <v>3033</v>
      </c>
      <c r="D2205" s="190" t="s">
        <v>2829</v>
      </c>
    </row>
    <row r="2206" spans="1:4">
      <c r="A2206" s="190">
        <v>6563</v>
      </c>
      <c r="B2206" s="190" t="s">
        <v>3034</v>
      </c>
      <c r="C2206" s="190" t="s">
        <v>3034</v>
      </c>
      <c r="D2206" s="190" t="s">
        <v>2829</v>
      </c>
    </row>
    <row r="2207" spans="1:4">
      <c r="A2207" s="190">
        <v>6565</v>
      </c>
      <c r="B2207" s="190" t="s">
        <v>3035</v>
      </c>
      <c r="C2207" s="190" t="s">
        <v>3034</v>
      </c>
      <c r="D2207" s="190" t="s">
        <v>2829</v>
      </c>
    </row>
    <row r="2208" spans="1:4">
      <c r="A2208" s="190">
        <v>6562</v>
      </c>
      <c r="B2208" s="190" t="s">
        <v>3036</v>
      </c>
      <c r="C2208" s="190" t="s">
        <v>3036</v>
      </c>
      <c r="D2208" s="190" t="s">
        <v>2829</v>
      </c>
    </row>
    <row r="2209" spans="1:4">
      <c r="A2209" s="190">
        <v>6557</v>
      </c>
      <c r="B2209" s="190" t="s">
        <v>3037</v>
      </c>
      <c r="C2209" s="190" t="s">
        <v>3037</v>
      </c>
      <c r="D2209" s="190" t="s">
        <v>2829</v>
      </c>
    </row>
    <row r="2210" spans="1:4">
      <c r="A2210" s="190">
        <v>6537</v>
      </c>
      <c r="B2210" s="190" t="s">
        <v>3038</v>
      </c>
      <c r="C2210" s="190" t="s">
        <v>3038</v>
      </c>
      <c r="D2210" s="190" t="s">
        <v>2829</v>
      </c>
    </row>
    <row r="2211" spans="1:4">
      <c r="A2211" s="190">
        <v>6538</v>
      </c>
      <c r="B2211" s="190" t="s">
        <v>3039</v>
      </c>
      <c r="C2211" s="190" t="s">
        <v>3038</v>
      </c>
      <c r="D2211" s="190" t="s">
        <v>2829</v>
      </c>
    </row>
    <row r="2212" spans="1:4">
      <c r="A2212" s="190">
        <v>6538</v>
      </c>
      <c r="B2212" s="190" t="s">
        <v>3039</v>
      </c>
      <c r="C2212" s="190" t="s">
        <v>3038</v>
      </c>
      <c r="D2212" s="190" t="s">
        <v>2829</v>
      </c>
    </row>
    <row r="2213" spans="1:4">
      <c r="A2213" s="190">
        <v>6556</v>
      </c>
      <c r="B2213" s="190" t="s">
        <v>3040</v>
      </c>
      <c r="C2213" s="190" t="s">
        <v>3038</v>
      </c>
      <c r="D2213" s="190" t="s">
        <v>2829</v>
      </c>
    </row>
    <row r="2214" spans="1:4">
      <c r="A2214" s="190">
        <v>6535</v>
      </c>
      <c r="B2214" s="190" t="s">
        <v>3041</v>
      </c>
      <c r="C2214" s="190" t="s">
        <v>3042</v>
      </c>
      <c r="D2214" s="190" t="s">
        <v>2829</v>
      </c>
    </row>
    <row r="2215" spans="1:4">
      <c r="A2215" s="190">
        <v>6549</v>
      </c>
      <c r="B2215" s="190" t="s">
        <v>3043</v>
      </c>
      <c r="C2215" s="190" t="s">
        <v>3042</v>
      </c>
      <c r="D2215" s="190" t="s">
        <v>2829</v>
      </c>
    </row>
    <row r="2216" spans="1:4">
      <c r="A2216" s="190">
        <v>6534</v>
      </c>
      <c r="B2216" s="190" t="s">
        <v>3044</v>
      </c>
      <c r="C2216" s="190" t="s">
        <v>3045</v>
      </c>
      <c r="D2216" s="190" t="s">
        <v>2829</v>
      </c>
    </row>
    <row r="2217" spans="1:4">
      <c r="A2217" s="190">
        <v>6534</v>
      </c>
      <c r="B2217" s="190" t="s">
        <v>3044</v>
      </c>
      <c r="C2217" s="190" t="s">
        <v>3045</v>
      </c>
      <c r="D2217" s="190" t="s">
        <v>2829</v>
      </c>
    </row>
    <row r="2218" spans="1:4">
      <c r="A2218" s="190">
        <v>6543</v>
      </c>
      <c r="B2218" s="190" t="s">
        <v>3046</v>
      </c>
      <c r="C2218" s="190" t="s">
        <v>3047</v>
      </c>
      <c r="D2218" s="190" t="s">
        <v>2829</v>
      </c>
    </row>
    <row r="2219" spans="1:4">
      <c r="A2219" s="190">
        <v>6544</v>
      </c>
      <c r="B2219" s="190" t="s">
        <v>3048</v>
      </c>
      <c r="C2219" s="190" t="s">
        <v>3047</v>
      </c>
      <c r="D2219" s="190" t="s">
        <v>2829</v>
      </c>
    </row>
    <row r="2220" spans="1:4">
      <c r="A2220" s="190">
        <v>6545</v>
      </c>
      <c r="B2220" s="190" t="s">
        <v>3049</v>
      </c>
      <c r="C2220" s="190" t="s">
        <v>3047</v>
      </c>
      <c r="D2220" s="190" t="s">
        <v>2829</v>
      </c>
    </row>
    <row r="2221" spans="1:4">
      <c r="A2221" s="190">
        <v>6546</v>
      </c>
      <c r="B2221" s="190" t="s">
        <v>3050</v>
      </c>
      <c r="C2221" s="190" t="s">
        <v>3047</v>
      </c>
      <c r="D2221" s="190" t="s">
        <v>2829</v>
      </c>
    </row>
    <row r="2222" spans="1:4">
      <c r="A2222" s="190">
        <v>7532</v>
      </c>
      <c r="B2222" s="190" t="s">
        <v>3051</v>
      </c>
      <c r="C2222" s="190" t="s">
        <v>3052</v>
      </c>
      <c r="D2222" s="190" t="s">
        <v>2829</v>
      </c>
    </row>
    <row r="2223" spans="1:4">
      <c r="A2223" s="190">
        <v>7533</v>
      </c>
      <c r="B2223" s="190" t="s">
        <v>3053</v>
      </c>
      <c r="C2223" s="190" t="s">
        <v>3052</v>
      </c>
      <c r="D2223" s="190" t="s">
        <v>2829</v>
      </c>
    </row>
    <row r="2224" spans="1:4">
      <c r="A2224" s="190">
        <v>7534</v>
      </c>
      <c r="B2224" s="190" t="s">
        <v>3054</v>
      </c>
      <c r="C2224" s="190" t="s">
        <v>3052</v>
      </c>
      <c r="D2224" s="190" t="s">
        <v>2829</v>
      </c>
    </row>
    <row r="2225" spans="1:4">
      <c r="A2225" s="190">
        <v>7535</v>
      </c>
      <c r="B2225" s="190" t="s">
        <v>3055</v>
      </c>
      <c r="C2225" s="190" t="s">
        <v>3052</v>
      </c>
      <c r="D2225" s="190" t="s">
        <v>2829</v>
      </c>
    </row>
    <row r="2226" spans="1:4">
      <c r="A2226" s="190">
        <v>7536</v>
      </c>
      <c r="B2226" s="190" t="s">
        <v>3056</v>
      </c>
      <c r="C2226" s="190" t="s">
        <v>3052</v>
      </c>
      <c r="D2226" s="190" t="s">
        <v>2829</v>
      </c>
    </row>
    <row r="2227" spans="1:4">
      <c r="A2227" s="190">
        <v>7537</v>
      </c>
      <c r="B2227" s="190" t="s">
        <v>3057</v>
      </c>
      <c r="C2227" s="190" t="s">
        <v>3052</v>
      </c>
      <c r="D2227" s="190" t="s">
        <v>2829</v>
      </c>
    </row>
    <row r="2228" spans="1:4">
      <c r="A2228" s="190">
        <v>7260</v>
      </c>
      <c r="B2228" s="190" t="s">
        <v>3058</v>
      </c>
      <c r="C2228" s="190" t="s">
        <v>3059</v>
      </c>
      <c r="D2228" s="190" t="s">
        <v>2829</v>
      </c>
    </row>
    <row r="2229" spans="1:4">
      <c r="A2229" s="190">
        <v>7265</v>
      </c>
      <c r="B2229" s="190" t="s">
        <v>3060</v>
      </c>
      <c r="C2229" s="190" t="s">
        <v>3059</v>
      </c>
      <c r="D2229" s="190" t="s">
        <v>2829</v>
      </c>
    </row>
    <row r="2230" spans="1:4">
      <c r="A2230" s="190">
        <v>7270</v>
      </c>
      <c r="B2230" s="190" t="s">
        <v>3061</v>
      </c>
      <c r="C2230" s="190" t="s">
        <v>3059</v>
      </c>
      <c r="D2230" s="190" t="s">
        <v>2829</v>
      </c>
    </row>
    <row r="2231" spans="1:4">
      <c r="A2231" s="190">
        <v>7272</v>
      </c>
      <c r="B2231" s="190" t="s">
        <v>3062</v>
      </c>
      <c r="C2231" s="190" t="s">
        <v>3059</v>
      </c>
      <c r="D2231" s="190" t="s">
        <v>2829</v>
      </c>
    </row>
    <row r="2232" spans="1:4">
      <c r="A2232" s="190">
        <v>7276</v>
      </c>
      <c r="B2232" s="190" t="s">
        <v>3063</v>
      </c>
      <c r="C2232" s="190" t="s">
        <v>3059</v>
      </c>
      <c r="D2232" s="190" t="s">
        <v>2829</v>
      </c>
    </row>
    <row r="2233" spans="1:4">
      <c r="A2233" s="190">
        <v>7277</v>
      </c>
      <c r="B2233" s="190" t="s">
        <v>3064</v>
      </c>
      <c r="C2233" s="190" t="s">
        <v>3059</v>
      </c>
      <c r="D2233" s="190" t="s">
        <v>2829</v>
      </c>
    </row>
    <row r="2234" spans="1:4">
      <c r="A2234" s="190">
        <v>7278</v>
      </c>
      <c r="B2234" s="190" t="s">
        <v>3065</v>
      </c>
      <c r="C2234" s="190" t="s">
        <v>3059</v>
      </c>
      <c r="D2234" s="190" t="s">
        <v>2829</v>
      </c>
    </row>
    <row r="2235" spans="1:4">
      <c r="A2235" s="190">
        <v>7494</v>
      </c>
      <c r="B2235" s="190" t="s">
        <v>3066</v>
      </c>
      <c r="C2235" s="190" t="s">
        <v>3059</v>
      </c>
      <c r="D2235" s="190" t="s">
        <v>2829</v>
      </c>
    </row>
    <row r="2236" spans="1:4">
      <c r="A2236" s="190">
        <v>7235</v>
      </c>
      <c r="B2236" s="190" t="s">
        <v>3067</v>
      </c>
      <c r="C2236" s="190" t="s">
        <v>3067</v>
      </c>
      <c r="D2236" s="190" t="s">
        <v>2829</v>
      </c>
    </row>
    <row r="2237" spans="1:4">
      <c r="A2237" s="190">
        <v>7232</v>
      </c>
      <c r="B2237" s="190" t="s">
        <v>3068</v>
      </c>
      <c r="C2237" s="190" t="s">
        <v>3068</v>
      </c>
      <c r="D2237" s="190" t="s">
        <v>2829</v>
      </c>
    </row>
    <row r="2238" spans="1:4">
      <c r="A2238" s="190">
        <v>7231</v>
      </c>
      <c r="B2238" s="190" t="s">
        <v>3069</v>
      </c>
      <c r="C2238" s="190" t="s">
        <v>3070</v>
      </c>
      <c r="D2238" s="190" t="s">
        <v>2829</v>
      </c>
    </row>
    <row r="2239" spans="1:4">
      <c r="A2239" s="190">
        <v>7233</v>
      </c>
      <c r="B2239" s="190" t="s">
        <v>3070</v>
      </c>
      <c r="C2239" s="190" t="s">
        <v>3070</v>
      </c>
      <c r="D2239" s="190" t="s">
        <v>2829</v>
      </c>
    </row>
    <row r="2240" spans="1:4">
      <c r="A2240" s="190">
        <v>7247</v>
      </c>
      <c r="B2240" s="190" t="s">
        <v>3071</v>
      </c>
      <c r="C2240" s="190" t="s">
        <v>3072</v>
      </c>
      <c r="D2240" s="190" t="s">
        <v>2829</v>
      </c>
    </row>
    <row r="2241" spans="1:4">
      <c r="A2241" s="190">
        <v>7249</v>
      </c>
      <c r="B2241" s="190" t="s">
        <v>3073</v>
      </c>
      <c r="C2241" s="190" t="s">
        <v>3072</v>
      </c>
      <c r="D2241" s="190" t="s">
        <v>2829</v>
      </c>
    </row>
    <row r="2242" spans="1:4">
      <c r="A2242" s="190">
        <v>7250</v>
      </c>
      <c r="B2242" s="190" t="s">
        <v>3072</v>
      </c>
      <c r="C2242" s="190" t="s">
        <v>3072</v>
      </c>
      <c r="D2242" s="190" t="s">
        <v>2829</v>
      </c>
    </row>
    <row r="2243" spans="1:4">
      <c r="A2243" s="190">
        <v>7252</v>
      </c>
      <c r="B2243" s="190" t="s">
        <v>3074</v>
      </c>
      <c r="C2243" s="190" t="s">
        <v>3072</v>
      </c>
      <c r="D2243" s="190" t="s">
        <v>2829</v>
      </c>
    </row>
    <row r="2244" spans="1:4">
      <c r="A2244" s="190">
        <v>7241</v>
      </c>
      <c r="B2244" s="190" t="s">
        <v>3075</v>
      </c>
      <c r="C2244" s="190" t="s">
        <v>3075</v>
      </c>
      <c r="D2244" s="190" t="s">
        <v>2829</v>
      </c>
    </row>
    <row r="2245" spans="1:4">
      <c r="A2245" s="190">
        <v>7240</v>
      </c>
      <c r="B2245" s="190" t="s">
        <v>3076</v>
      </c>
      <c r="C2245" s="190" t="s">
        <v>3076</v>
      </c>
      <c r="D2245" s="190" t="s">
        <v>2829</v>
      </c>
    </row>
    <row r="2246" spans="1:4">
      <c r="A2246" s="190">
        <v>7223</v>
      </c>
      <c r="B2246" s="190" t="s">
        <v>3077</v>
      </c>
      <c r="C2246" s="190" t="s">
        <v>3078</v>
      </c>
      <c r="D2246" s="190" t="s">
        <v>2829</v>
      </c>
    </row>
    <row r="2247" spans="1:4">
      <c r="A2247" s="190">
        <v>7224</v>
      </c>
      <c r="B2247" s="190" t="s">
        <v>3079</v>
      </c>
      <c r="C2247" s="190" t="s">
        <v>3078</v>
      </c>
      <c r="D2247" s="190" t="s">
        <v>2829</v>
      </c>
    </row>
    <row r="2248" spans="1:4">
      <c r="A2248" s="190">
        <v>7242</v>
      </c>
      <c r="B2248" s="190" t="s">
        <v>3078</v>
      </c>
      <c r="C2248" s="190" t="s">
        <v>3078</v>
      </c>
      <c r="D2248" s="190" t="s">
        <v>2829</v>
      </c>
    </row>
    <row r="2249" spans="1:4">
      <c r="A2249" s="190">
        <v>7243</v>
      </c>
      <c r="B2249" s="190" t="s">
        <v>3080</v>
      </c>
      <c r="C2249" s="190" t="s">
        <v>3078</v>
      </c>
      <c r="D2249" s="190" t="s">
        <v>2829</v>
      </c>
    </row>
    <row r="2250" spans="1:4">
      <c r="A2250" s="190">
        <v>7244</v>
      </c>
      <c r="B2250" s="190" t="s">
        <v>3081</v>
      </c>
      <c r="C2250" s="190" t="s">
        <v>3078</v>
      </c>
      <c r="D2250" s="190" t="s">
        <v>2829</v>
      </c>
    </row>
    <row r="2251" spans="1:4">
      <c r="A2251" s="190">
        <v>7245</v>
      </c>
      <c r="B2251" s="190" t="s">
        <v>3082</v>
      </c>
      <c r="C2251" s="190" t="s">
        <v>3078</v>
      </c>
      <c r="D2251" s="190" t="s">
        <v>2829</v>
      </c>
    </row>
    <row r="2252" spans="1:4">
      <c r="A2252" s="190">
        <v>7246</v>
      </c>
      <c r="B2252" s="190" t="s">
        <v>3083</v>
      </c>
      <c r="C2252" s="190" t="s">
        <v>3078</v>
      </c>
      <c r="D2252" s="190" t="s">
        <v>2829</v>
      </c>
    </row>
    <row r="2253" spans="1:4">
      <c r="A2253" s="190">
        <v>7000</v>
      </c>
      <c r="B2253" s="190" t="s">
        <v>3084</v>
      </c>
      <c r="C2253" s="190" t="s">
        <v>3084</v>
      </c>
      <c r="D2253" s="190" t="s">
        <v>2829</v>
      </c>
    </row>
    <row r="2254" spans="1:4">
      <c r="A2254" s="190">
        <v>7023</v>
      </c>
      <c r="B2254" s="190" t="s">
        <v>3085</v>
      </c>
      <c r="C2254" s="190" t="s">
        <v>3084</v>
      </c>
      <c r="D2254" s="190" t="s">
        <v>2829</v>
      </c>
    </row>
    <row r="2255" spans="1:4">
      <c r="A2255" s="190">
        <v>7026</v>
      </c>
      <c r="B2255" s="190" t="s">
        <v>3086</v>
      </c>
      <c r="C2255" s="190" t="s">
        <v>3084</v>
      </c>
      <c r="D2255" s="190" t="s">
        <v>2829</v>
      </c>
    </row>
    <row r="2256" spans="1:4">
      <c r="A2256" s="190">
        <v>7062</v>
      </c>
      <c r="B2256" s="190" t="s">
        <v>3087</v>
      </c>
      <c r="C2256" s="190" t="s">
        <v>3088</v>
      </c>
      <c r="D2256" s="190" t="s">
        <v>2829</v>
      </c>
    </row>
    <row r="2257" spans="1:4">
      <c r="A2257" s="190">
        <v>7074</v>
      </c>
      <c r="B2257" s="190" t="s">
        <v>3089</v>
      </c>
      <c r="C2257" s="190" t="s">
        <v>3088</v>
      </c>
      <c r="D2257" s="190" t="s">
        <v>2829</v>
      </c>
    </row>
    <row r="2258" spans="1:4">
      <c r="A2258" s="190">
        <v>7075</v>
      </c>
      <c r="B2258" s="190" t="s">
        <v>3088</v>
      </c>
      <c r="C2258" s="190" t="s">
        <v>3088</v>
      </c>
      <c r="D2258" s="190" t="s">
        <v>2829</v>
      </c>
    </row>
    <row r="2259" spans="1:4">
      <c r="A2259" s="190">
        <v>7076</v>
      </c>
      <c r="B2259" s="190" t="s">
        <v>3090</v>
      </c>
      <c r="C2259" s="190" t="s">
        <v>3088</v>
      </c>
      <c r="D2259" s="190" t="s">
        <v>2829</v>
      </c>
    </row>
    <row r="2260" spans="1:4">
      <c r="A2260" s="190">
        <v>7027</v>
      </c>
      <c r="B2260" s="190" t="s">
        <v>3091</v>
      </c>
      <c r="C2260" s="190" t="s">
        <v>3092</v>
      </c>
      <c r="D2260" s="190" t="s">
        <v>2829</v>
      </c>
    </row>
    <row r="2261" spans="1:4">
      <c r="A2261" s="190">
        <v>7027</v>
      </c>
      <c r="B2261" s="190" t="s">
        <v>3093</v>
      </c>
      <c r="C2261" s="190" t="s">
        <v>3092</v>
      </c>
      <c r="D2261" s="190" t="s">
        <v>2829</v>
      </c>
    </row>
    <row r="2262" spans="1:4">
      <c r="A2262" s="190">
        <v>7027</v>
      </c>
      <c r="B2262" s="190" t="s">
        <v>3094</v>
      </c>
      <c r="C2262" s="190" t="s">
        <v>3092</v>
      </c>
      <c r="D2262" s="190" t="s">
        <v>2829</v>
      </c>
    </row>
    <row r="2263" spans="1:4">
      <c r="A2263" s="190">
        <v>7028</v>
      </c>
      <c r="B2263" s="190" t="s">
        <v>3095</v>
      </c>
      <c r="C2263" s="190" t="s">
        <v>3092</v>
      </c>
      <c r="D2263" s="190" t="s">
        <v>2829</v>
      </c>
    </row>
    <row r="2264" spans="1:4">
      <c r="A2264" s="190">
        <v>7028</v>
      </c>
      <c r="B2264" s="190" t="s">
        <v>3096</v>
      </c>
      <c r="C2264" s="190" t="s">
        <v>3092</v>
      </c>
      <c r="D2264" s="190" t="s">
        <v>2829</v>
      </c>
    </row>
    <row r="2265" spans="1:4">
      <c r="A2265" s="190">
        <v>7029</v>
      </c>
      <c r="B2265" s="190" t="s">
        <v>3097</v>
      </c>
      <c r="C2265" s="190" t="s">
        <v>3092</v>
      </c>
      <c r="D2265" s="190" t="s">
        <v>2829</v>
      </c>
    </row>
    <row r="2266" spans="1:4">
      <c r="A2266" s="190">
        <v>7050</v>
      </c>
      <c r="B2266" s="190" t="s">
        <v>3092</v>
      </c>
      <c r="C2266" s="190" t="s">
        <v>3092</v>
      </c>
      <c r="D2266" s="190" t="s">
        <v>2829</v>
      </c>
    </row>
    <row r="2267" spans="1:4">
      <c r="A2267" s="190">
        <v>7056</v>
      </c>
      <c r="B2267" s="190" t="s">
        <v>3098</v>
      </c>
      <c r="C2267" s="190" t="s">
        <v>3092</v>
      </c>
      <c r="D2267" s="190" t="s">
        <v>2829</v>
      </c>
    </row>
    <row r="2268" spans="1:4">
      <c r="A2268" s="190">
        <v>7057</v>
      </c>
      <c r="B2268" s="190" t="s">
        <v>3099</v>
      </c>
      <c r="C2268" s="190" t="s">
        <v>3092</v>
      </c>
      <c r="D2268" s="190" t="s">
        <v>2829</v>
      </c>
    </row>
    <row r="2269" spans="1:4">
      <c r="A2269" s="190">
        <v>7058</v>
      </c>
      <c r="B2269" s="190" t="s">
        <v>3100</v>
      </c>
      <c r="C2269" s="190" t="s">
        <v>3092</v>
      </c>
      <c r="D2269" s="190" t="s">
        <v>2829</v>
      </c>
    </row>
    <row r="2270" spans="1:4">
      <c r="A2270" s="190">
        <v>7063</v>
      </c>
      <c r="B2270" s="190" t="s">
        <v>3101</v>
      </c>
      <c r="C2270" s="190" t="s">
        <v>3102</v>
      </c>
      <c r="D2270" s="190" t="s">
        <v>2829</v>
      </c>
    </row>
    <row r="2271" spans="1:4">
      <c r="A2271" s="190">
        <v>7064</v>
      </c>
      <c r="B2271" s="190" t="s">
        <v>3103</v>
      </c>
      <c r="C2271" s="190" t="s">
        <v>3102</v>
      </c>
      <c r="D2271" s="190" t="s">
        <v>2829</v>
      </c>
    </row>
    <row r="2272" spans="1:4">
      <c r="A2272" s="190">
        <v>7202</v>
      </c>
      <c r="B2272" s="190" t="s">
        <v>3104</v>
      </c>
      <c r="C2272" s="190" t="s">
        <v>3105</v>
      </c>
      <c r="D2272" s="190" t="s">
        <v>2829</v>
      </c>
    </row>
    <row r="2273" spans="1:4">
      <c r="A2273" s="190">
        <v>7203</v>
      </c>
      <c r="B2273" s="190" t="s">
        <v>3105</v>
      </c>
      <c r="C2273" s="190" t="s">
        <v>3105</v>
      </c>
      <c r="D2273" s="190" t="s">
        <v>2829</v>
      </c>
    </row>
    <row r="2274" spans="1:4">
      <c r="A2274" s="190">
        <v>7204</v>
      </c>
      <c r="B2274" s="190" t="s">
        <v>3106</v>
      </c>
      <c r="C2274" s="190" t="s">
        <v>3106</v>
      </c>
      <c r="D2274" s="190" t="s">
        <v>2829</v>
      </c>
    </row>
    <row r="2275" spans="1:4">
      <c r="A2275" s="190">
        <v>7205</v>
      </c>
      <c r="B2275" s="190" t="s">
        <v>3107</v>
      </c>
      <c r="C2275" s="190" t="s">
        <v>3107</v>
      </c>
      <c r="D2275" s="190" t="s">
        <v>2829</v>
      </c>
    </row>
    <row r="2276" spans="1:4">
      <c r="A2276" s="190">
        <v>7306</v>
      </c>
      <c r="B2276" s="190" t="s">
        <v>3108</v>
      </c>
      <c r="C2276" s="190" t="s">
        <v>3108</v>
      </c>
      <c r="D2276" s="190" t="s">
        <v>2829</v>
      </c>
    </row>
    <row r="2277" spans="1:4">
      <c r="A2277" s="190">
        <v>7307</v>
      </c>
      <c r="B2277" s="190" t="s">
        <v>3109</v>
      </c>
      <c r="C2277" s="190" t="s">
        <v>3109</v>
      </c>
      <c r="D2277" s="190" t="s">
        <v>2829</v>
      </c>
    </row>
    <row r="2278" spans="1:4">
      <c r="A2278" s="190">
        <v>7304</v>
      </c>
      <c r="B2278" s="190" t="s">
        <v>3110</v>
      </c>
      <c r="C2278" s="190" t="s">
        <v>3110</v>
      </c>
      <c r="D2278" s="190" t="s">
        <v>2829</v>
      </c>
    </row>
    <row r="2279" spans="1:4">
      <c r="A2279" s="190">
        <v>7208</v>
      </c>
      <c r="B2279" s="190" t="s">
        <v>3111</v>
      </c>
      <c r="C2279" s="190" t="s">
        <v>3112</v>
      </c>
      <c r="D2279" s="190" t="s">
        <v>2829</v>
      </c>
    </row>
    <row r="2280" spans="1:4">
      <c r="A2280" s="190">
        <v>7206</v>
      </c>
      <c r="B2280" s="190" t="s">
        <v>3113</v>
      </c>
      <c r="C2280" s="190" t="s">
        <v>3114</v>
      </c>
      <c r="D2280" s="190" t="s">
        <v>2829</v>
      </c>
    </row>
    <row r="2281" spans="1:4">
      <c r="A2281" s="190">
        <v>7302</v>
      </c>
      <c r="B2281" s="190" t="s">
        <v>3114</v>
      </c>
      <c r="C2281" s="190" t="s">
        <v>3114</v>
      </c>
      <c r="D2281" s="190" t="s">
        <v>2829</v>
      </c>
    </row>
    <row r="2282" spans="1:4">
      <c r="A2282" s="190">
        <v>7303</v>
      </c>
      <c r="B2282" s="190" t="s">
        <v>3115</v>
      </c>
      <c r="C2282" s="190" t="s">
        <v>3114</v>
      </c>
      <c r="D2282" s="190" t="s">
        <v>2829</v>
      </c>
    </row>
    <row r="2283" spans="1:4">
      <c r="A2283" s="190">
        <v>7213</v>
      </c>
      <c r="B2283" s="190" t="s">
        <v>3116</v>
      </c>
      <c r="C2283" s="190" t="s">
        <v>3117</v>
      </c>
      <c r="D2283" s="190" t="s">
        <v>2829</v>
      </c>
    </row>
    <row r="2284" spans="1:4">
      <c r="A2284" s="190">
        <v>7214</v>
      </c>
      <c r="B2284" s="190" t="s">
        <v>3117</v>
      </c>
      <c r="C2284" s="190" t="s">
        <v>3117</v>
      </c>
      <c r="D2284" s="190" t="s">
        <v>2829</v>
      </c>
    </row>
    <row r="2285" spans="1:4">
      <c r="A2285" s="190">
        <v>7215</v>
      </c>
      <c r="B2285" s="190" t="s">
        <v>3118</v>
      </c>
      <c r="C2285" s="190" t="s">
        <v>3117</v>
      </c>
      <c r="D2285" s="190" t="s">
        <v>2829</v>
      </c>
    </row>
    <row r="2286" spans="1:4">
      <c r="A2286" s="190">
        <v>7220</v>
      </c>
      <c r="B2286" s="190" t="s">
        <v>3119</v>
      </c>
      <c r="C2286" s="190" t="s">
        <v>3119</v>
      </c>
      <c r="D2286" s="190" t="s">
        <v>2829</v>
      </c>
    </row>
    <row r="2287" spans="1:4">
      <c r="A2287" s="190">
        <v>7220</v>
      </c>
      <c r="B2287" s="190" t="s">
        <v>3119</v>
      </c>
      <c r="C2287" s="190" t="s">
        <v>3119</v>
      </c>
      <c r="D2287" s="190" t="s">
        <v>2829</v>
      </c>
    </row>
    <row r="2288" spans="1:4">
      <c r="A2288" s="190">
        <v>7222</v>
      </c>
      <c r="B2288" s="190" t="s">
        <v>3120</v>
      </c>
      <c r="C2288" s="190" t="s">
        <v>3119</v>
      </c>
      <c r="D2288" s="190" t="s">
        <v>2829</v>
      </c>
    </row>
    <row r="2289" spans="1:4">
      <c r="A2289" s="190">
        <v>7226</v>
      </c>
      <c r="B2289" s="190" t="s">
        <v>3121</v>
      </c>
      <c r="C2289" s="190" t="s">
        <v>3119</v>
      </c>
      <c r="D2289" s="190" t="s">
        <v>2829</v>
      </c>
    </row>
    <row r="2290" spans="1:4">
      <c r="A2290" s="190">
        <v>7226</v>
      </c>
      <c r="B2290" s="190" t="s">
        <v>3121</v>
      </c>
      <c r="C2290" s="190" t="s">
        <v>3119</v>
      </c>
      <c r="D2290" s="190" t="s">
        <v>2829</v>
      </c>
    </row>
    <row r="2291" spans="1:4">
      <c r="A2291" s="190">
        <v>7226</v>
      </c>
      <c r="B2291" s="190" t="s">
        <v>3122</v>
      </c>
      <c r="C2291" s="190" t="s">
        <v>3119</v>
      </c>
      <c r="D2291" s="190" t="s">
        <v>2829</v>
      </c>
    </row>
    <row r="2292" spans="1:4">
      <c r="A2292" s="190">
        <v>7228</v>
      </c>
      <c r="B2292" s="190" t="s">
        <v>3123</v>
      </c>
      <c r="C2292" s="190" t="s">
        <v>3119</v>
      </c>
      <c r="D2292" s="190" t="s">
        <v>2829</v>
      </c>
    </row>
    <row r="2293" spans="1:4">
      <c r="A2293" s="190">
        <v>7228</v>
      </c>
      <c r="B2293" s="190" t="s">
        <v>3124</v>
      </c>
      <c r="C2293" s="190" t="s">
        <v>3119</v>
      </c>
      <c r="D2293" s="190" t="s">
        <v>2829</v>
      </c>
    </row>
    <row r="2294" spans="1:4">
      <c r="A2294" s="190">
        <v>7212</v>
      </c>
      <c r="B2294" s="190" t="s">
        <v>3125</v>
      </c>
      <c r="C2294" s="190" t="s">
        <v>3126</v>
      </c>
      <c r="D2294" s="190" t="s">
        <v>2829</v>
      </c>
    </row>
    <row r="2295" spans="1:4">
      <c r="A2295" s="190">
        <v>7212</v>
      </c>
      <c r="B2295" s="190" t="s">
        <v>3127</v>
      </c>
      <c r="C2295" s="190" t="s">
        <v>3126</v>
      </c>
      <c r="D2295" s="190" t="s">
        <v>2829</v>
      </c>
    </row>
    <row r="2296" spans="1:4">
      <c r="A2296" s="190">
        <v>7212</v>
      </c>
      <c r="B2296" s="190" t="s">
        <v>3128</v>
      </c>
      <c r="C2296" s="190" t="s">
        <v>3126</v>
      </c>
      <c r="D2296" s="190" t="s">
        <v>2829</v>
      </c>
    </row>
    <row r="2297" spans="1:4">
      <c r="A2297" s="190">
        <v>7158</v>
      </c>
      <c r="B2297" s="190" t="s">
        <v>3129</v>
      </c>
      <c r="C2297" s="190" t="s">
        <v>3130</v>
      </c>
      <c r="D2297" s="190" t="s">
        <v>2829</v>
      </c>
    </row>
    <row r="2298" spans="1:4">
      <c r="A2298" s="190">
        <v>7159</v>
      </c>
      <c r="B2298" s="190" t="s">
        <v>3131</v>
      </c>
      <c r="C2298" s="190" t="s">
        <v>3130</v>
      </c>
      <c r="D2298" s="190" t="s">
        <v>2829</v>
      </c>
    </row>
    <row r="2299" spans="1:4">
      <c r="A2299" s="190">
        <v>7162</v>
      </c>
      <c r="B2299" s="190" t="s">
        <v>3132</v>
      </c>
      <c r="C2299" s="190" t="s">
        <v>3130</v>
      </c>
      <c r="D2299" s="190" t="s">
        <v>2829</v>
      </c>
    </row>
    <row r="2300" spans="1:4">
      <c r="A2300" s="190">
        <v>7163</v>
      </c>
      <c r="B2300" s="190" t="s">
        <v>3133</v>
      </c>
      <c r="C2300" s="190" t="s">
        <v>3130</v>
      </c>
      <c r="D2300" s="190" t="s">
        <v>2829</v>
      </c>
    </row>
    <row r="2301" spans="1:4">
      <c r="A2301" s="190">
        <v>7164</v>
      </c>
      <c r="B2301" s="190" t="s">
        <v>3134</v>
      </c>
      <c r="C2301" s="190" t="s">
        <v>3130</v>
      </c>
      <c r="D2301" s="190" t="s">
        <v>2829</v>
      </c>
    </row>
    <row r="2302" spans="1:4">
      <c r="A2302" s="190">
        <v>7165</v>
      </c>
      <c r="B2302" s="190" t="s">
        <v>3130</v>
      </c>
      <c r="C2302" s="190" t="s">
        <v>3130</v>
      </c>
      <c r="D2302" s="190" t="s">
        <v>2829</v>
      </c>
    </row>
    <row r="2303" spans="1:4">
      <c r="A2303" s="190">
        <v>7180</v>
      </c>
      <c r="B2303" s="190" t="s">
        <v>3135</v>
      </c>
      <c r="C2303" s="190" t="s">
        <v>3135</v>
      </c>
      <c r="D2303" s="190" t="s">
        <v>2829</v>
      </c>
    </row>
    <row r="2304" spans="1:4">
      <c r="A2304" s="190">
        <v>7182</v>
      </c>
      <c r="B2304" s="190" t="s">
        <v>3136</v>
      </c>
      <c r="C2304" s="190" t="s">
        <v>3135</v>
      </c>
      <c r="D2304" s="190" t="s">
        <v>2829</v>
      </c>
    </row>
    <row r="2305" spans="1:4">
      <c r="A2305" s="190">
        <v>7183</v>
      </c>
      <c r="B2305" s="190" t="s">
        <v>3137</v>
      </c>
      <c r="C2305" s="190" t="s">
        <v>3135</v>
      </c>
      <c r="D2305" s="190" t="s">
        <v>2829</v>
      </c>
    </row>
    <row r="2306" spans="1:4">
      <c r="A2306" s="190">
        <v>7186</v>
      </c>
      <c r="B2306" s="190" t="s">
        <v>3138</v>
      </c>
      <c r="C2306" s="190" t="s">
        <v>3135</v>
      </c>
      <c r="D2306" s="190" t="s">
        <v>2829</v>
      </c>
    </row>
    <row r="2307" spans="1:4">
      <c r="A2307" s="190">
        <v>7184</v>
      </c>
      <c r="B2307" s="190" t="s">
        <v>3139</v>
      </c>
      <c r="C2307" s="190" t="s">
        <v>3140</v>
      </c>
      <c r="D2307" s="190" t="s">
        <v>2829</v>
      </c>
    </row>
    <row r="2308" spans="1:4">
      <c r="A2308" s="190">
        <v>7185</v>
      </c>
      <c r="B2308" s="190" t="s">
        <v>3141</v>
      </c>
      <c r="C2308" s="190" t="s">
        <v>3140</v>
      </c>
      <c r="D2308" s="190" t="s">
        <v>2829</v>
      </c>
    </row>
    <row r="2309" spans="1:4">
      <c r="A2309" s="190">
        <v>7172</v>
      </c>
      <c r="B2309" s="190" t="s">
        <v>3142</v>
      </c>
      <c r="C2309" s="190" t="s">
        <v>3143</v>
      </c>
      <c r="D2309" s="190" t="s">
        <v>2829</v>
      </c>
    </row>
    <row r="2310" spans="1:4">
      <c r="A2310" s="190">
        <v>7173</v>
      </c>
      <c r="B2310" s="190" t="s">
        <v>3144</v>
      </c>
      <c r="C2310" s="190" t="s">
        <v>3143</v>
      </c>
      <c r="D2310" s="190" t="s">
        <v>2829</v>
      </c>
    </row>
    <row r="2311" spans="1:4">
      <c r="A2311" s="190">
        <v>7174</v>
      </c>
      <c r="B2311" s="190" t="s">
        <v>3145</v>
      </c>
      <c r="C2311" s="190" t="s">
        <v>3143</v>
      </c>
      <c r="D2311" s="190" t="s">
        <v>2829</v>
      </c>
    </row>
    <row r="2312" spans="1:4">
      <c r="A2312" s="190">
        <v>7175</v>
      </c>
      <c r="B2312" s="190" t="s">
        <v>3143</v>
      </c>
      <c r="C2312" s="190" t="s">
        <v>3143</v>
      </c>
      <c r="D2312" s="190" t="s">
        <v>2829</v>
      </c>
    </row>
    <row r="2313" spans="1:4">
      <c r="A2313" s="190">
        <v>7176</v>
      </c>
      <c r="B2313" s="190" t="s">
        <v>3146</v>
      </c>
      <c r="C2313" s="190" t="s">
        <v>3143</v>
      </c>
      <c r="D2313" s="190" t="s">
        <v>2829</v>
      </c>
    </row>
    <row r="2314" spans="1:4">
      <c r="A2314" s="190">
        <v>7187</v>
      </c>
      <c r="B2314" s="190" t="s">
        <v>3147</v>
      </c>
      <c r="C2314" s="190" t="s">
        <v>3148</v>
      </c>
      <c r="D2314" s="190" t="s">
        <v>2829</v>
      </c>
    </row>
    <row r="2315" spans="1:4">
      <c r="A2315" s="190">
        <v>7188</v>
      </c>
      <c r="B2315" s="190" t="s">
        <v>3149</v>
      </c>
      <c r="C2315" s="190" t="s">
        <v>3148</v>
      </c>
      <c r="D2315" s="190" t="s">
        <v>2829</v>
      </c>
    </row>
    <row r="2316" spans="1:4">
      <c r="A2316" s="190">
        <v>7189</v>
      </c>
      <c r="B2316" s="190" t="s">
        <v>3150</v>
      </c>
      <c r="C2316" s="190" t="s">
        <v>3148</v>
      </c>
      <c r="D2316" s="190" t="s">
        <v>2829</v>
      </c>
    </row>
    <row r="2317" spans="1:4">
      <c r="A2317" s="190">
        <v>7166</v>
      </c>
      <c r="B2317" s="190" t="s">
        <v>3151</v>
      </c>
      <c r="C2317" s="190" t="s">
        <v>3151</v>
      </c>
      <c r="D2317" s="190" t="s">
        <v>2829</v>
      </c>
    </row>
    <row r="2318" spans="1:4">
      <c r="A2318" s="190">
        <v>7167</v>
      </c>
      <c r="B2318" s="190" t="s">
        <v>3152</v>
      </c>
      <c r="C2318" s="190" t="s">
        <v>3151</v>
      </c>
      <c r="D2318" s="190" t="s">
        <v>2829</v>
      </c>
    </row>
    <row r="2319" spans="1:4">
      <c r="A2319" s="190">
        <v>7168</v>
      </c>
      <c r="B2319" s="190" t="s">
        <v>3153</v>
      </c>
      <c r="C2319" s="190" t="s">
        <v>3151</v>
      </c>
      <c r="D2319" s="190" t="s">
        <v>2829</v>
      </c>
    </row>
    <row r="2320" spans="1:4">
      <c r="A2320" s="190">
        <v>7134</v>
      </c>
      <c r="B2320" s="190" t="s">
        <v>3154</v>
      </c>
      <c r="C2320" s="190" t="s">
        <v>3155</v>
      </c>
      <c r="D2320" s="190" t="s">
        <v>2829</v>
      </c>
    </row>
    <row r="2321" spans="1:4">
      <c r="A2321" s="190">
        <v>7137</v>
      </c>
      <c r="B2321" s="190" t="s">
        <v>3156</v>
      </c>
      <c r="C2321" s="190" t="s">
        <v>3155</v>
      </c>
      <c r="D2321" s="190" t="s">
        <v>2829</v>
      </c>
    </row>
    <row r="2322" spans="1:4">
      <c r="A2322" s="190">
        <v>7138</v>
      </c>
      <c r="B2322" s="190" t="s">
        <v>3157</v>
      </c>
      <c r="C2322" s="190" t="s">
        <v>3155</v>
      </c>
      <c r="D2322" s="190" t="s">
        <v>2829</v>
      </c>
    </row>
    <row r="2323" spans="1:4">
      <c r="A2323" s="190">
        <v>5000</v>
      </c>
      <c r="B2323" s="190" t="s">
        <v>3158</v>
      </c>
      <c r="C2323" s="190" t="s">
        <v>3158</v>
      </c>
      <c r="D2323" s="190" t="s">
        <v>3159</v>
      </c>
    </row>
    <row r="2324" spans="1:4">
      <c r="A2324" s="190">
        <v>5004</v>
      </c>
      <c r="B2324" s="190" t="s">
        <v>3158</v>
      </c>
      <c r="C2324" s="190" t="s">
        <v>3158</v>
      </c>
      <c r="D2324" s="190" t="s">
        <v>3159</v>
      </c>
    </row>
    <row r="2325" spans="1:4">
      <c r="A2325" s="190">
        <v>5032</v>
      </c>
      <c r="B2325" s="190" t="s">
        <v>3160</v>
      </c>
      <c r="C2325" s="190" t="s">
        <v>3158</v>
      </c>
      <c r="D2325" s="190" t="s">
        <v>3159</v>
      </c>
    </row>
    <row r="2326" spans="1:4">
      <c r="A2326" s="190">
        <v>5023</v>
      </c>
      <c r="B2326" s="190" t="s">
        <v>3161</v>
      </c>
      <c r="C2326" s="190" t="s">
        <v>3161</v>
      </c>
      <c r="D2326" s="190" t="s">
        <v>3159</v>
      </c>
    </row>
    <row r="2327" spans="1:4">
      <c r="A2327" s="190">
        <v>5033</v>
      </c>
      <c r="B2327" s="190" t="s">
        <v>3162</v>
      </c>
      <c r="C2327" s="190" t="s">
        <v>3163</v>
      </c>
      <c r="D2327" s="190" t="s">
        <v>3159</v>
      </c>
    </row>
    <row r="2328" spans="1:4">
      <c r="A2328" s="190">
        <v>5025</v>
      </c>
      <c r="B2328" s="190" t="s">
        <v>3164</v>
      </c>
      <c r="C2328" s="190" t="s">
        <v>3165</v>
      </c>
      <c r="D2328" s="190" t="s">
        <v>3159</v>
      </c>
    </row>
    <row r="2329" spans="1:4">
      <c r="A2329" s="190">
        <v>5026</v>
      </c>
      <c r="B2329" s="190" t="s">
        <v>3165</v>
      </c>
      <c r="C2329" s="190" t="s">
        <v>3165</v>
      </c>
      <c r="D2329" s="190" t="s">
        <v>3159</v>
      </c>
    </row>
    <row r="2330" spans="1:4">
      <c r="A2330" s="190">
        <v>5017</v>
      </c>
      <c r="B2330" s="190" t="s">
        <v>3166</v>
      </c>
      <c r="C2330" s="190" t="s">
        <v>3167</v>
      </c>
      <c r="D2330" s="190" t="s">
        <v>3159</v>
      </c>
    </row>
    <row r="2331" spans="1:4">
      <c r="A2331" s="190">
        <v>5018</v>
      </c>
      <c r="B2331" s="190" t="s">
        <v>3168</v>
      </c>
      <c r="C2331" s="190" t="s">
        <v>3167</v>
      </c>
      <c r="D2331" s="190" t="s">
        <v>3159</v>
      </c>
    </row>
    <row r="2332" spans="1:4">
      <c r="A2332" s="190">
        <v>5722</v>
      </c>
      <c r="B2332" s="190" t="s">
        <v>3169</v>
      </c>
      <c r="C2332" s="190" t="s">
        <v>3169</v>
      </c>
      <c r="D2332" s="190" t="s">
        <v>3159</v>
      </c>
    </row>
    <row r="2333" spans="1:4">
      <c r="A2333" s="190">
        <v>5042</v>
      </c>
      <c r="B2333" s="190" t="s">
        <v>3170</v>
      </c>
      <c r="C2333" s="190" t="s">
        <v>3170</v>
      </c>
      <c r="D2333" s="190" t="s">
        <v>3159</v>
      </c>
    </row>
    <row r="2334" spans="1:4">
      <c r="A2334" s="190">
        <v>5022</v>
      </c>
      <c r="B2334" s="190" t="s">
        <v>3171</v>
      </c>
      <c r="C2334" s="190" t="s">
        <v>3172</v>
      </c>
      <c r="D2334" s="190" t="s">
        <v>3159</v>
      </c>
    </row>
    <row r="2335" spans="1:4">
      <c r="A2335" s="190">
        <v>5024</v>
      </c>
      <c r="B2335" s="190" t="s">
        <v>3172</v>
      </c>
      <c r="C2335" s="190" t="s">
        <v>3172</v>
      </c>
      <c r="D2335" s="190" t="s">
        <v>3159</v>
      </c>
    </row>
    <row r="2336" spans="1:4">
      <c r="A2336" s="190">
        <v>5037</v>
      </c>
      <c r="B2336" s="190" t="s">
        <v>3173</v>
      </c>
      <c r="C2336" s="190" t="s">
        <v>3173</v>
      </c>
      <c r="D2336" s="190" t="s">
        <v>3159</v>
      </c>
    </row>
    <row r="2337" spans="1:4">
      <c r="A2337" s="190">
        <v>5036</v>
      </c>
      <c r="B2337" s="190" t="s">
        <v>3174</v>
      </c>
      <c r="C2337" s="190" t="s">
        <v>3174</v>
      </c>
      <c r="D2337" s="190" t="s">
        <v>3159</v>
      </c>
    </row>
    <row r="2338" spans="1:4">
      <c r="A2338" s="190">
        <v>5034</v>
      </c>
      <c r="B2338" s="190" t="s">
        <v>3175</v>
      </c>
      <c r="C2338" s="190" t="s">
        <v>3175</v>
      </c>
      <c r="D2338" s="190" t="s">
        <v>3159</v>
      </c>
    </row>
    <row r="2339" spans="1:4">
      <c r="A2339" s="190">
        <v>5035</v>
      </c>
      <c r="B2339" s="190" t="s">
        <v>3176</v>
      </c>
      <c r="C2339" s="190" t="s">
        <v>3176</v>
      </c>
      <c r="D2339" s="190" t="s">
        <v>3159</v>
      </c>
    </row>
    <row r="2340" spans="1:4">
      <c r="A2340" s="190">
        <v>5400</v>
      </c>
      <c r="B2340" s="190" t="s">
        <v>3177</v>
      </c>
      <c r="C2340" s="190" t="s">
        <v>3177</v>
      </c>
      <c r="D2340" s="190" t="s">
        <v>3159</v>
      </c>
    </row>
    <row r="2341" spans="1:4">
      <c r="A2341" s="190">
        <v>5404</v>
      </c>
      <c r="B2341" s="190" t="s">
        <v>3177</v>
      </c>
      <c r="C2341" s="190" t="s">
        <v>3177</v>
      </c>
      <c r="D2341" s="190" t="s">
        <v>3159</v>
      </c>
    </row>
    <row r="2342" spans="1:4">
      <c r="A2342" s="190">
        <v>5405</v>
      </c>
      <c r="B2342" s="190" t="s">
        <v>3178</v>
      </c>
      <c r="C2342" s="190" t="s">
        <v>3177</v>
      </c>
      <c r="D2342" s="190" t="s">
        <v>3159</v>
      </c>
    </row>
    <row r="2343" spans="1:4">
      <c r="A2343" s="190">
        <v>5406</v>
      </c>
      <c r="B2343" s="190" t="s">
        <v>3179</v>
      </c>
      <c r="C2343" s="190" t="s">
        <v>3177</v>
      </c>
      <c r="D2343" s="190" t="s">
        <v>3159</v>
      </c>
    </row>
    <row r="2344" spans="1:4">
      <c r="A2344" s="190">
        <v>5454</v>
      </c>
      <c r="B2344" s="190" t="s">
        <v>3180</v>
      </c>
      <c r="C2344" s="190" t="s">
        <v>3180</v>
      </c>
      <c r="D2344" s="190" t="s">
        <v>3159</v>
      </c>
    </row>
    <row r="2345" spans="1:4">
      <c r="A2345" s="190">
        <v>8962</v>
      </c>
      <c r="B2345" s="190" t="s">
        <v>3181</v>
      </c>
      <c r="C2345" s="190" t="s">
        <v>3181</v>
      </c>
      <c r="D2345" s="190" t="s">
        <v>3159</v>
      </c>
    </row>
    <row r="2346" spans="1:4">
      <c r="A2346" s="190">
        <v>5413</v>
      </c>
      <c r="B2346" s="190" t="s">
        <v>3182</v>
      </c>
      <c r="C2346" s="190" t="s">
        <v>3183</v>
      </c>
      <c r="D2346" s="190" t="s">
        <v>3159</v>
      </c>
    </row>
    <row r="2347" spans="1:4">
      <c r="A2347" s="190">
        <v>5408</v>
      </c>
      <c r="B2347" s="190" t="s">
        <v>3184</v>
      </c>
      <c r="C2347" s="190" t="s">
        <v>3184</v>
      </c>
      <c r="D2347" s="190" t="s">
        <v>3159</v>
      </c>
    </row>
    <row r="2348" spans="1:4">
      <c r="A2348" s="190">
        <v>5442</v>
      </c>
      <c r="B2348" s="190" t="s">
        <v>3185</v>
      </c>
      <c r="C2348" s="190" t="s">
        <v>3185</v>
      </c>
      <c r="D2348" s="190" t="s">
        <v>3159</v>
      </c>
    </row>
    <row r="2349" spans="1:4">
      <c r="A2349" s="190">
        <v>5423</v>
      </c>
      <c r="B2349" s="190" t="s">
        <v>3186</v>
      </c>
      <c r="C2349" s="190" t="s">
        <v>3186</v>
      </c>
      <c r="D2349" s="190" t="s">
        <v>3159</v>
      </c>
    </row>
    <row r="2350" spans="1:4">
      <c r="A2350" s="190">
        <v>5412</v>
      </c>
      <c r="B2350" s="190" t="s">
        <v>3187</v>
      </c>
      <c r="C2350" s="190" t="s">
        <v>3187</v>
      </c>
      <c r="D2350" s="190" t="s">
        <v>3159</v>
      </c>
    </row>
    <row r="2351" spans="1:4">
      <c r="A2351" s="190">
        <v>5412</v>
      </c>
      <c r="B2351" s="190" t="s">
        <v>3188</v>
      </c>
      <c r="C2351" s="190" t="s">
        <v>3187</v>
      </c>
      <c r="D2351" s="190" t="s">
        <v>3159</v>
      </c>
    </row>
    <row r="2352" spans="1:4">
      <c r="A2352" s="190">
        <v>8956</v>
      </c>
      <c r="B2352" s="190" t="s">
        <v>3189</v>
      </c>
      <c r="C2352" s="190" t="s">
        <v>3189</v>
      </c>
      <c r="D2352" s="190" t="s">
        <v>3159</v>
      </c>
    </row>
    <row r="2353" spans="1:4">
      <c r="A2353" s="190">
        <v>5444</v>
      </c>
      <c r="B2353" s="190" t="s">
        <v>3190</v>
      </c>
      <c r="C2353" s="190" t="s">
        <v>3190</v>
      </c>
      <c r="D2353" s="190" t="s">
        <v>3159</v>
      </c>
    </row>
    <row r="2354" spans="1:4">
      <c r="A2354" s="190">
        <v>5506</v>
      </c>
      <c r="B2354" s="190" t="s">
        <v>3191</v>
      </c>
      <c r="C2354" s="190" t="s">
        <v>3191</v>
      </c>
      <c r="D2354" s="190" t="s">
        <v>3159</v>
      </c>
    </row>
    <row r="2355" spans="1:4">
      <c r="A2355" s="190">
        <v>5507</v>
      </c>
      <c r="B2355" s="190" t="s">
        <v>3192</v>
      </c>
      <c r="C2355" s="190" t="s">
        <v>3192</v>
      </c>
      <c r="D2355" s="190" t="s">
        <v>3159</v>
      </c>
    </row>
    <row r="2356" spans="1:4">
      <c r="A2356" s="190">
        <v>5432</v>
      </c>
      <c r="B2356" s="190" t="s">
        <v>3193</v>
      </c>
      <c r="C2356" s="190" t="s">
        <v>3193</v>
      </c>
      <c r="D2356" s="190" t="s">
        <v>3159</v>
      </c>
    </row>
    <row r="2357" spans="1:4">
      <c r="A2357" s="190">
        <v>5443</v>
      </c>
      <c r="B2357" s="190" t="s">
        <v>3194</v>
      </c>
      <c r="C2357" s="190" t="s">
        <v>3194</v>
      </c>
      <c r="D2357" s="190" t="s">
        <v>3159</v>
      </c>
    </row>
    <row r="2358" spans="1:4">
      <c r="A2358" s="190">
        <v>5452</v>
      </c>
      <c r="B2358" s="190" t="s">
        <v>3195</v>
      </c>
      <c r="C2358" s="190" t="s">
        <v>3195</v>
      </c>
      <c r="D2358" s="190" t="s">
        <v>3159</v>
      </c>
    </row>
    <row r="2359" spans="1:4">
      <c r="A2359" s="190">
        <v>5415</v>
      </c>
      <c r="B2359" s="190" t="s">
        <v>3196</v>
      </c>
      <c r="C2359" s="190" t="s">
        <v>3197</v>
      </c>
      <c r="D2359" s="190" t="s">
        <v>3159</v>
      </c>
    </row>
    <row r="2360" spans="1:4">
      <c r="A2360" s="190">
        <v>5415</v>
      </c>
      <c r="B2360" s="190" t="s">
        <v>3198</v>
      </c>
      <c r="C2360" s="190" t="s">
        <v>3197</v>
      </c>
      <c r="D2360" s="190" t="s">
        <v>3159</v>
      </c>
    </row>
    <row r="2361" spans="1:4">
      <c r="A2361" s="190">
        <v>5415</v>
      </c>
      <c r="B2361" s="190" t="s">
        <v>3199</v>
      </c>
      <c r="C2361" s="190" t="s">
        <v>3197</v>
      </c>
      <c r="D2361" s="190" t="s">
        <v>3159</v>
      </c>
    </row>
    <row r="2362" spans="1:4">
      <c r="A2362" s="190">
        <v>5416</v>
      </c>
      <c r="B2362" s="190" t="s">
        <v>3200</v>
      </c>
      <c r="C2362" s="190" t="s">
        <v>3197</v>
      </c>
      <c r="D2362" s="190" t="s">
        <v>3159</v>
      </c>
    </row>
    <row r="2363" spans="1:4">
      <c r="A2363" s="190">
        <v>5453</v>
      </c>
      <c r="B2363" s="190" t="s">
        <v>3201</v>
      </c>
      <c r="C2363" s="190" t="s">
        <v>3201</v>
      </c>
      <c r="D2363" s="190" t="s">
        <v>3159</v>
      </c>
    </row>
    <row r="2364" spans="1:4">
      <c r="A2364" s="190">
        <v>8957</v>
      </c>
      <c r="B2364" s="190" t="s">
        <v>3202</v>
      </c>
      <c r="C2364" s="190" t="s">
        <v>3202</v>
      </c>
      <c r="D2364" s="190" t="s">
        <v>3159</v>
      </c>
    </row>
    <row r="2365" spans="1:4">
      <c r="A2365" s="190">
        <v>5608</v>
      </c>
      <c r="B2365" s="190" t="s">
        <v>3203</v>
      </c>
      <c r="C2365" s="190" t="s">
        <v>3204</v>
      </c>
      <c r="D2365" s="190" t="s">
        <v>3159</v>
      </c>
    </row>
    <row r="2366" spans="1:4">
      <c r="A2366" s="190">
        <v>5300</v>
      </c>
      <c r="B2366" s="190" t="s">
        <v>3205</v>
      </c>
      <c r="C2366" s="190" t="s">
        <v>3205</v>
      </c>
      <c r="D2366" s="190" t="s">
        <v>3159</v>
      </c>
    </row>
    <row r="2367" spans="1:4">
      <c r="A2367" s="190">
        <v>5301</v>
      </c>
      <c r="B2367" s="190" t="s">
        <v>3206</v>
      </c>
      <c r="C2367" s="190" t="s">
        <v>3207</v>
      </c>
      <c r="D2367" s="190" t="s">
        <v>3159</v>
      </c>
    </row>
    <row r="2368" spans="1:4">
      <c r="A2368" s="190">
        <v>5417</v>
      </c>
      <c r="B2368" s="190" t="s">
        <v>3207</v>
      </c>
      <c r="C2368" s="190" t="s">
        <v>3207</v>
      </c>
      <c r="D2368" s="190" t="s">
        <v>3159</v>
      </c>
    </row>
    <row r="2369" spans="1:4">
      <c r="A2369" s="190">
        <v>5430</v>
      </c>
      <c r="B2369" s="190" t="s">
        <v>3208</v>
      </c>
      <c r="C2369" s="190" t="s">
        <v>3208</v>
      </c>
      <c r="D2369" s="190" t="s">
        <v>3159</v>
      </c>
    </row>
    <row r="2370" spans="1:4">
      <c r="A2370" s="190">
        <v>5512</v>
      </c>
      <c r="B2370" s="190" t="s">
        <v>3209</v>
      </c>
      <c r="C2370" s="190" t="s">
        <v>3209</v>
      </c>
      <c r="D2370" s="190" t="s">
        <v>3159</v>
      </c>
    </row>
    <row r="2371" spans="1:4">
      <c r="A2371" s="190">
        <v>5303</v>
      </c>
      <c r="B2371" s="190" t="s">
        <v>3210</v>
      </c>
      <c r="C2371" s="190" t="s">
        <v>3210</v>
      </c>
      <c r="D2371" s="190" t="s">
        <v>3159</v>
      </c>
    </row>
    <row r="2372" spans="1:4">
      <c r="A2372" s="190">
        <v>5436</v>
      </c>
      <c r="B2372" s="190" t="s">
        <v>3211</v>
      </c>
      <c r="C2372" s="190" t="s">
        <v>3211</v>
      </c>
      <c r="D2372" s="190" t="s">
        <v>3159</v>
      </c>
    </row>
    <row r="2373" spans="1:4">
      <c r="A2373" s="190">
        <v>8109</v>
      </c>
      <c r="B2373" s="190" t="s">
        <v>3212</v>
      </c>
      <c r="C2373" s="190" t="s">
        <v>3211</v>
      </c>
      <c r="D2373" s="190" t="s">
        <v>3159</v>
      </c>
    </row>
    <row r="2374" spans="1:4">
      <c r="A2374" s="190">
        <v>5420</v>
      </c>
      <c r="B2374" s="190" t="s">
        <v>3213</v>
      </c>
      <c r="C2374" s="190" t="s">
        <v>3213</v>
      </c>
      <c r="D2374" s="190" t="s">
        <v>3159</v>
      </c>
    </row>
    <row r="2375" spans="1:4">
      <c r="A2375" s="190">
        <v>8905</v>
      </c>
      <c r="B2375" s="190" t="s">
        <v>3214</v>
      </c>
      <c r="C2375" s="190" t="s">
        <v>3215</v>
      </c>
      <c r="D2375" s="190" t="s">
        <v>3159</v>
      </c>
    </row>
    <row r="2376" spans="1:4">
      <c r="A2376" s="190">
        <v>8965</v>
      </c>
      <c r="B2376" s="190" t="s">
        <v>3216</v>
      </c>
      <c r="C2376" s="190" t="s">
        <v>3216</v>
      </c>
      <c r="D2376" s="190" t="s">
        <v>3159</v>
      </c>
    </row>
    <row r="2377" spans="1:4">
      <c r="A2377" s="190">
        <v>5620</v>
      </c>
      <c r="B2377" s="190" t="s">
        <v>3217</v>
      </c>
      <c r="C2377" s="190" t="s">
        <v>3218</v>
      </c>
      <c r="D2377" s="190" t="s">
        <v>3159</v>
      </c>
    </row>
    <row r="2378" spans="1:4">
      <c r="A2378" s="190">
        <v>5626</v>
      </c>
      <c r="B2378" s="190" t="s">
        <v>3219</v>
      </c>
      <c r="C2378" s="190" t="s">
        <v>3218</v>
      </c>
      <c r="D2378" s="190" t="s">
        <v>3159</v>
      </c>
    </row>
    <row r="2379" spans="1:4">
      <c r="A2379" s="190">
        <v>5619</v>
      </c>
      <c r="B2379" s="190" t="s">
        <v>3220</v>
      </c>
      <c r="C2379" s="190" t="s">
        <v>3221</v>
      </c>
      <c r="D2379" s="190" t="s">
        <v>3159</v>
      </c>
    </row>
    <row r="2380" spans="1:4">
      <c r="A2380" s="190">
        <v>5605</v>
      </c>
      <c r="B2380" s="190" t="s">
        <v>3222</v>
      </c>
      <c r="C2380" s="190" t="s">
        <v>3222</v>
      </c>
      <c r="D2380" s="190" t="s">
        <v>3159</v>
      </c>
    </row>
    <row r="2381" spans="1:4">
      <c r="A2381" s="190">
        <v>5445</v>
      </c>
      <c r="B2381" s="190" t="s">
        <v>3223</v>
      </c>
      <c r="C2381" s="190" t="s">
        <v>3223</v>
      </c>
      <c r="D2381" s="190" t="s">
        <v>3159</v>
      </c>
    </row>
    <row r="2382" spans="1:4">
      <c r="A2382" s="190">
        <v>5525</v>
      </c>
      <c r="B2382" s="190" t="s">
        <v>3224</v>
      </c>
      <c r="C2382" s="190" t="s">
        <v>3224</v>
      </c>
      <c r="D2382" s="190" t="s">
        <v>3159</v>
      </c>
    </row>
    <row r="2383" spans="1:4">
      <c r="A2383" s="190">
        <v>5607</v>
      </c>
      <c r="B2383" s="190" t="s">
        <v>3225</v>
      </c>
      <c r="C2383" s="190" t="s">
        <v>3225</v>
      </c>
      <c r="D2383" s="190" t="s">
        <v>3159</v>
      </c>
    </row>
    <row r="2384" spans="1:4">
      <c r="A2384" s="190">
        <v>8916</v>
      </c>
      <c r="B2384" s="190" t="s">
        <v>3226</v>
      </c>
      <c r="C2384" s="190" t="s">
        <v>3226</v>
      </c>
      <c r="D2384" s="190" t="s">
        <v>3159</v>
      </c>
    </row>
    <row r="2385" spans="1:4">
      <c r="A2385" s="190">
        <v>5524</v>
      </c>
      <c r="B2385" s="190" t="s">
        <v>3227</v>
      </c>
      <c r="C2385" s="190" t="s">
        <v>3228</v>
      </c>
      <c r="D2385" s="190" t="s">
        <v>3159</v>
      </c>
    </row>
    <row r="2386" spans="1:4">
      <c r="A2386" s="190">
        <v>5524</v>
      </c>
      <c r="B2386" s="190" t="s">
        <v>3229</v>
      </c>
      <c r="C2386" s="190" t="s">
        <v>3228</v>
      </c>
      <c r="D2386" s="190" t="s">
        <v>3159</v>
      </c>
    </row>
    <row r="2387" spans="1:4">
      <c r="A2387" s="190">
        <v>8917</v>
      </c>
      <c r="B2387" s="190" t="s">
        <v>3230</v>
      </c>
      <c r="C2387" s="190" t="s">
        <v>3230</v>
      </c>
      <c r="D2387" s="190" t="s">
        <v>3159</v>
      </c>
    </row>
    <row r="2388" spans="1:4">
      <c r="A2388" s="190">
        <v>8966</v>
      </c>
      <c r="B2388" s="190" t="s">
        <v>3231</v>
      </c>
      <c r="C2388" s="190" t="s">
        <v>3231</v>
      </c>
      <c r="D2388" s="190" t="s">
        <v>3159</v>
      </c>
    </row>
    <row r="2389" spans="1:4">
      <c r="A2389" s="190">
        <v>8964</v>
      </c>
      <c r="B2389" s="190" t="s">
        <v>3232</v>
      </c>
      <c r="C2389" s="190" t="s">
        <v>3233</v>
      </c>
      <c r="D2389" s="190" t="s">
        <v>3159</v>
      </c>
    </row>
    <row r="2390" spans="1:4">
      <c r="A2390" s="190">
        <v>5614</v>
      </c>
      <c r="B2390" s="190" t="s">
        <v>3234</v>
      </c>
      <c r="C2390" s="190" t="s">
        <v>3234</v>
      </c>
      <c r="D2390" s="190" t="s">
        <v>3159</v>
      </c>
    </row>
    <row r="2391" spans="1:4">
      <c r="A2391" s="190">
        <v>5522</v>
      </c>
      <c r="B2391" s="190" t="s">
        <v>3235</v>
      </c>
      <c r="C2391" s="190" t="s">
        <v>3235</v>
      </c>
      <c r="D2391" s="190" t="s">
        <v>3159</v>
      </c>
    </row>
    <row r="2392" spans="1:4">
      <c r="A2392" s="190">
        <v>5619</v>
      </c>
      <c r="B2392" s="190" t="s">
        <v>3236</v>
      </c>
      <c r="C2392" s="190" t="s">
        <v>3236</v>
      </c>
      <c r="D2392" s="190" t="s">
        <v>3159</v>
      </c>
    </row>
    <row r="2393" spans="1:4">
      <c r="A2393" s="190">
        <v>8918</v>
      </c>
      <c r="B2393" s="190" t="s">
        <v>3237</v>
      </c>
      <c r="C2393" s="190" t="s">
        <v>3237</v>
      </c>
      <c r="D2393" s="190" t="s">
        <v>3159</v>
      </c>
    </row>
    <row r="2394" spans="1:4">
      <c r="A2394" s="190">
        <v>5612</v>
      </c>
      <c r="B2394" s="190" t="s">
        <v>3238</v>
      </c>
      <c r="C2394" s="190" t="s">
        <v>3238</v>
      </c>
      <c r="D2394" s="190" t="s">
        <v>3159</v>
      </c>
    </row>
    <row r="2395" spans="1:4">
      <c r="A2395" s="190">
        <v>5613</v>
      </c>
      <c r="B2395" s="190" t="s">
        <v>3239</v>
      </c>
      <c r="C2395" s="190" t="s">
        <v>3238</v>
      </c>
      <c r="D2395" s="190" t="s">
        <v>3159</v>
      </c>
    </row>
    <row r="2396" spans="1:4">
      <c r="A2396" s="190">
        <v>8967</v>
      </c>
      <c r="B2396" s="190" t="s">
        <v>3240</v>
      </c>
      <c r="C2396" s="190" t="s">
        <v>3240</v>
      </c>
      <c r="D2396" s="190" t="s">
        <v>3159</v>
      </c>
    </row>
    <row r="2397" spans="1:4">
      <c r="A2397" s="190">
        <v>5610</v>
      </c>
      <c r="B2397" s="190" t="s">
        <v>3241</v>
      </c>
      <c r="C2397" s="190" t="s">
        <v>3242</v>
      </c>
      <c r="D2397" s="190" t="s">
        <v>3159</v>
      </c>
    </row>
    <row r="2398" spans="1:4">
      <c r="A2398" s="190">
        <v>5611</v>
      </c>
      <c r="B2398" s="190" t="s">
        <v>3243</v>
      </c>
      <c r="C2398" s="190" t="s">
        <v>3242</v>
      </c>
      <c r="D2398" s="190" t="s">
        <v>3159</v>
      </c>
    </row>
    <row r="2399" spans="1:4">
      <c r="A2399" s="190">
        <v>5621</v>
      </c>
      <c r="B2399" s="190" t="s">
        <v>3244</v>
      </c>
      <c r="C2399" s="190" t="s">
        <v>3244</v>
      </c>
      <c r="D2399" s="190" t="s">
        <v>3159</v>
      </c>
    </row>
    <row r="2400" spans="1:4">
      <c r="A2400" s="190">
        <v>8905</v>
      </c>
      <c r="B2400" s="190" t="s">
        <v>3245</v>
      </c>
      <c r="C2400" s="190" t="s">
        <v>3245</v>
      </c>
      <c r="D2400" s="190" t="s">
        <v>3159</v>
      </c>
    </row>
    <row r="2401" spans="1:4">
      <c r="A2401" s="190">
        <v>5105</v>
      </c>
      <c r="B2401" s="190" t="s">
        <v>3246</v>
      </c>
      <c r="C2401" s="190" t="s">
        <v>3246</v>
      </c>
      <c r="D2401" s="190" t="s">
        <v>3159</v>
      </c>
    </row>
    <row r="2402" spans="1:4">
      <c r="A2402" s="190">
        <v>5242</v>
      </c>
      <c r="B2402" s="190" t="s">
        <v>3247</v>
      </c>
      <c r="C2402" s="190" t="s">
        <v>3247</v>
      </c>
      <c r="D2402" s="190" t="s">
        <v>3159</v>
      </c>
    </row>
    <row r="2403" spans="1:4">
      <c r="A2403" s="190">
        <v>5244</v>
      </c>
      <c r="B2403" s="190" t="s">
        <v>3248</v>
      </c>
      <c r="C2403" s="190" t="s">
        <v>3248</v>
      </c>
      <c r="D2403" s="190" t="s">
        <v>3159</v>
      </c>
    </row>
    <row r="2404" spans="1:4">
      <c r="A2404" s="190">
        <v>5116</v>
      </c>
      <c r="B2404" s="190" t="s">
        <v>3249</v>
      </c>
      <c r="C2404" s="190" t="s">
        <v>3250</v>
      </c>
      <c r="D2404" s="190" t="s">
        <v>3159</v>
      </c>
    </row>
    <row r="2405" spans="1:4">
      <c r="A2405" s="190">
        <v>5200</v>
      </c>
      <c r="B2405" s="190" t="s">
        <v>3251</v>
      </c>
      <c r="C2405" s="190" t="s">
        <v>3250</v>
      </c>
      <c r="D2405" s="190" t="s">
        <v>3159</v>
      </c>
    </row>
    <row r="2406" spans="1:4">
      <c r="A2406" s="190">
        <v>5222</v>
      </c>
      <c r="B2406" s="190" t="s">
        <v>3252</v>
      </c>
      <c r="C2406" s="190" t="s">
        <v>3250</v>
      </c>
      <c r="D2406" s="190" t="s">
        <v>3159</v>
      </c>
    </row>
    <row r="2407" spans="1:4">
      <c r="A2407" s="190">
        <v>5245</v>
      </c>
      <c r="B2407" s="190" t="s">
        <v>3253</v>
      </c>
      <c r="C2407" s="190" t="s">
        <v>3253</v>
      </c>
      <c r="D2407" s="190" t="s">
        <v>3159</v>
      </c>
    </row>
    <row r="2408" spans="1:4">
      <c r="A2408" s="190">
        <v>5212</v>
      </c>
      <c r="B2408" s="190" t="s">
        <v>3254</v>
      </c>
      <c r="C2408" s="190" t="s">
        <v>3255</v>
      </c>
      <c r="D2408" s="190" t="s">
        <v>3159</v>
      </c>
    </row>
    <row r="2409" spans="1:4">
      <c r="A2409" s="190">
        <v>5242</v>
      </c>
      <c r="B2409" s="190" t="s">
        <v>3256</v>
      </c>
      <c r="C2409" s="190" t="s">
        <v>3256</v>
      </c>
      <c r="D2409" s="190" t="s">
        <v>3159</v>
      </c>
    </row>
    <row r="2410" spans="1:4">
      <c r="A2410" s="190">
        <v>5246</v>
      </c>
      <c r="B2410" s="190" t="s">
        <v>3257</v>
      </c>
      <c r="C2410" s="190" t="s">
        <v>3256</v>
      </c>
      <c r="D2410" s="190" t="s">
        <v>3159</v>
      </c>
    </row>
    <row r="2411" spans="1:4">
      <c r="A2411" s="190">
        <v>5318</v>
      </c>
      <c r="B2411" s="190" t="s">
        <v>3258</v>
      </c>
      <c r="C2411" s="190" t="s">
        <v>3258</v>
      </c>
      <c r="D2411" s="190" t="s">
        <v>3159</v>
      </c>
    </row>
    <row r="2412" spans="1:4">
      <c r="A2412" s="190">
        <v>5237</v>
      </c>
      <c r="B2412" s="190" t="s">
        <v>3259</v>
      </c>
      <c r="C2412" s="190" t="s">
        <v>3259</v>
      </c>
      <c r="D2412" s="190" t="s">
        <v>3159</v>
      </c>
    </row>
    <row r="2413" spans="1:4">
      <c r="A2413" s="190">
        <v>5243</v>
      </c>
      <c r="B2413" s="190" t="s">
        <v>3260</v>
      </c>
      <c r="C2413" s="190" t="s">
        <v>3260</v>
      </c>
      <c r="D2413" s="190" t="s">
        <v>3159</v>
      </c>
    </row>
    <row r="2414" spans="1:4">
      <c r="A2414" s="190">
        <v>5236</v>
      </c>
      <c r="B2414" s="190" t="s">
        <v>3261</v>
      </c>
      <c r="C2414" s="190" t="s">
        <v>3261</v>
      </c>
      <c r="D2414" s="190" t="s">
        <v>3159</v>
      </c>
    </row>
    <row r="2415" spans="1:4">
      <c r="A2415" s="190">
        <v>5223</v>
      </c>
      <c r="B2415" s="190" t="s">
        <v>3262</v>
      </c>
      <c r="C2415" s="190" t="s">
        <v>3262</v>
      </c>
      <c r="D2415" s="190" t="s">
        <v>3159</v>
      </c>
    </row>
    <row r="2416" spans="1:4">
      <c r="A2416" s="190">
        <v>5235</v>
      </c>
      <c r="B2416" s="190" t="s">
        <v>3263</v>
      </c>
      <c r="C2416" s="190" t="s">
        <v>3264</v>
      </c>
      <c r="D2416" s="190" t="s">
        <v>3159</v>
      </c>
    </row>
    <row r="2417" spans="1:4">
      <c r="A2417" s="190">
        <v>5112</v>
      </c>
      <c r="B2417" s="190" t="s">
        <v>3265</v>
      </c>
      <c r="C2417" s="190" t="s">
        <v>3266</v>
      </c>
      <c r="D2417" s="190" t="s">
        <v>3159</v>
      </c>
    </row>
    <row r="2418" spans="1:4">
      <c r="A2418" s="190">
        <v>5106</v>
      </c>
      <c r="B2418" s="190" t="s">
        <v>3267</v>
      </c>
      <c r="C2418" s="190" t="s">
        <v>3268</v>
      </c>
      <c r="D2418" s="190" t="s">
        <v>3159</v>
      </c>
    </row>
    <row r="2419" spans="1:4">
      <c r="A2419" s="190">
        <v>5233</v>
      </c>
      <c r="B2419" s="190" t="s">
        <v>3269</v>
      </c>
      <c r="C2419" s="190" t="s">
        <v>3270</v>
      </c>
      <c r="D2419" s="190" t="s">
        <v>3159</v>
      </c>
    </row>
    <row r="2420" spans="1:4">
      <c r="A2420" s="190">
        <v>5234</v>
      </c>
      <c r="B2420" s="190" t="s">
        <v>3270</v>
      </c>
      <c r="C2420" s="190" t="s">
        <v>3270</v>
      </c>
      <c r="D2420" s="190" t="s">
        <v>3159</v>
      </c>
    </row>
    <row r="2421" spans="1:4">
      <c r="A2421" s="190">
        <v>5213</v>
      </c>
      <c r="B2421" s="190" t="s">
        <v>3271</v>
      </c>
      <c r="C2421" s="190" t="s">
        <v>3271</v>
      </c>
      <c r="D2421" s="190" t="s">
        <v>3159</v>
      </c>
    </row>
    <row r="2422" spans="1:4">
      <c r="A2422" s="190">
        <v>5210</v>
      </c>
      <c r="B2422" s="190" t="s">
        <v>3272</v>
      </c>
      <c r="C2422" s="190" t="s">
        <v>3272</v>
      </c>
      <c r="D2422" s="190" t="s">
        <v>3159</v>
      </c>
    </row>
    <row r="2423" spans="1:4">
      <c r="A2423" s="190">
        <v>5225</v>
      </c>
      <c r="B2423" s="190" t="s">
        <v>3273</v>
      </c>
      <c r="C2423" s="190" t="s">
        <v>3273</v>
      </c>
      <c r="D2423" s="190" t="s">
        <v>3159</v>
      </c>
    </row>
    <row r="2424" spans="1:4">
      <c r="A2424" s="190">
        <v>5107</v>
      </c>
      <c r="B2424" s="190" t="s">
        <v>3274</v>
      </c>
      <c r="C2424" s="190" t="s">
        <v>3275</v>
      </c>
      <c r="D2424" s="190" t="s">
        <v>3159</v>
      </c>
    </row>
    <row r="2425" spans="1:4">
      <c r="A2425" s="190">
        <v>5108</v>
      </c>
      <c r="B2425" s="190" t="s">
        <v>3276</v>
      </c>
      <c r="C2425" s="190" t="s">
        <v>3275</v>
      </c>
      <c r="D2425" s="190" t="s">
        <v>3159</v>
      </c>
    </row>
    <row r="2426" spans="1:4">
      <c r="A2426" s="190">
        <v>5712</v>
      </c>
      <c r="B2426" s="190" t="s">
        <v>3277</v>
      </c>
      <c r="C2426" s="190" t="s">
        <v>3277</v>
      </c>
      <c r="D2426" s="190" t="s">
        <v>3159</v>
      </c>
    </row>
    <row r="2427" spans="1:4">
      <c r="A2427" s="190">
        <v>5708</v>
      </c>
      <c r="B2427" s="190" t="s">
        <v>3278</v>
      </c>
      <c r="C2427" s="190" t="s">
        <v>3278</v>
      </c>
      <c r="D2427" s="190" t="s">
        <v>3159</v>
      </c>
    </row>
    <row r="2428" spans="1:4">
      <c r="A2428" s="190">
        <v>5736</v>
      </c>
      <c r="B2428" s="190" t="s">
        <v>3279</v>
      </c>
      <c r="C2428" s="190" t="s">
        <v>3280</v>
      </c>
      <c r="D2428" s="190" t="s">
        <v>3159</v>
      </c>
    </row>
    <row r="2429" spans="1:4">
      <c r="A2429" s="190">
        <v>5724</v>
      </c>
      <c r="B2429" s="190" t="s">
        <v>3281</v>
      </c>
      <c r="C2429" s="190" t="s">
        <v>3281</v>
      </c>
      <c r="D2429" s="190" t="s">
        <v>3159</v>
      </c>
    </row>
    <row r="2430" spans="1:4">
      <c r="A2430" s="190">
        <v>5728</v>
      </c>
      <c r="B2430" s="190" t="s">
        <v>3282</v>
      </c>
      <c r="C2430" s="190" t="s">
        <v>3282</v>
      </c>
      <c r="D2430" s="190" t="s">
        <v>3159</v>
      </c>
    </row>
    <row r="2431" spans="1:4">
      <c r="A2431" s="190">
        <v>5043</v>
      </c>
      <c r="B2431" s="190" t="s">
        <v>3283</v>
      </c>
      <c r="C2431" s="190" t="s">
        <v>3283</v>
      </c>
      <c r="D2431" s="190" t="s">
        <v>3159</v>
      </c>
    </row>
    <row r="2432" spans="1:4">
      <c r="A2432" s="190">
        <v>5733</v>
      </c>
      <c r="B2432" s="190" t="s">
        <v>3284</v>
      </c>
      <c r="C2432" s="190" t="s">
        <v>3285</v>
      </c>
      <c r="D2432" s="190" t="s">
        <v>3159</v>
      </c>
    </row>
    <row r="2433" spans="1:4">
      <c r="A2433" s="190">
        <v>5725</v>
      </c>
      <c r="B2433" s="190" t="s">
        <v>3286</v>
      </c>
      <c r="C2433" s="190" t="s">
        <v>3286</v>
      </c>
      <c r="D2433" s="190" t="s">
        <v>3159</v>
      </c>
    </row>
    <row r="2434" spans="1:4">
      <c r="A2434" s="190">
        <v>5737</v>
      </c>
      <c r="B2434" s="190" t="s">
        <v>3287</v>
      </c>
      <c r="C2434" s="190" t="s">
        <v>3287</v>
      </c>
      <c r="D2434" s="190" t="s">
        <v>3159</v>
      </c>
    </row>
    <row r="2435" spans="1:4">
      <c r="A2435" s="190">
        <v>5727</v>
      </c>
      <c r="B2435" s="190" t="s">
        <v>3288</v>
      </c>
      <c r="C2435" s="190" t="s">
        <v>3288</v>
      </c>
      <c r="D2435" s="190" t="s">
        <v>3159</v>
      </c>
    </row>
    <row r="2436" spans="1:4">
      <c r="A2436" s="190">
        <v>5734</v>
      </c>
      <c r="B2436" s="190" t="s">
        <v>3289</v>
      </c>
      <c r="C2436" s="190" t="s">
        <v>3290</v>
      </c>
      <c r="D2436" s="190" t="s">
        <v>3159</v>
      </c>
    </row>
    <row r="2437" spans="1:4">
      <c r="A2437" s="190">
        <v>5044</v>
      </c>
      <c r="B2437" s="190" t="s">
        <v>3291</v>
      </c>
      <c r="C2437" s="190" t="s">
        <v>3291</v>
      </c>
      <c r="D2437" s="190" t="s">
        <v>3159</v>
      </c>
    </row>
    <row r="2438" spans="1:4">
      <c r="A2438" s="190">
        <v>5046</v>
      </c>
      <c r="B2438" s="190" t="s">
        <v>3292</v>
      </c>
      <c r="C2438" s="190" t="s">
        <v>3292</v>
      </c>
      <c r="D2438" s="190" t="s">
        <v>3159</v>
      </c>
    </row>
    <row r="2439" spans="1:4">
      <c r="A2439" s="190">
        <v>5046</v>
      </c>
      <c r="B2439" s="190" t="s">
        <v>3293</v>
      </c>
      <c r="C2439" s="190" t="s">
        <v>3292</v>
      </c>
      <c r="D2439" s="190" t="s">
        <v>3159</v>
      </c>
    </row>
    <row r="2440" spans="1:4">
      <c r="A2440" s="190">
        <v>5040</v>
      </c>
      <c r="B2440" s="190" t="s">
        <v>3294</v>
      </c>
      <c r="C2440" s="190" t="s">
        <v>3294</v>
      </c>
      <c r="D2440" s="190" t="s">
        <v>3159</v>
      </c>
    </row>
    <row r="2441" spans="1:4">
      <c r="A2441" s="190">
        <v>5723</v>
      </c>
      <c r="B2441" s="190" t="s">
        <v>3295</v>
      </c>
      <c r="C2441" s="190" t="s">
        <v>3296</v>
      </c>
      <c r="D2441" s="190" t="s">
        <v>3159</v>
      </c>
    </row>
    <row r="2442" spans="1:4">
      <c r="A2442" s="190">
        <v>5726</v>
      </c>
      <c r="B2442" s="190" t="s">
        <v>3297</v>
      </c>
      <c r="C2442" s="190" t="s">
        <v>3297</v>
      </c>
      <c r="D2442" s="190" t="s">
        <v>3159</v>
      </c>
    </row>
    <row r="2443" spans="1:4">
      <c r="A2443" s="190">
        <v>5732</v>
      </c>
      <c r="B2443" s="190" t="s">
        <v>3298</v>
      </c>
      <c r="C2443" s="190" t="s">
        <v>3298</v>
      </c>
      <c r="D2443" s="190" t="s">
        <v>3159</v>
      </c>
    </row>
    <row r="2444" spans="1:4">
      <c r="A2444" s="190">
        <v>5074</v>
      </c>
      <c r="B2444" s="190" t="s">
        <v>3299</v>
      </c>
      <c r="C2444" s="190" t="s">
        <v>3299</v>
      </c>
      <c r="D2444" s="190" t="s">
        <v>3159</v>
      </c>
    </row>
    <row r="2445" spans="1:4">
      <c r="A2445" s="190">
        <v>5070</v>
      </c>
      <c r="B2445" s="190" t="s">
        <v>3300</v>
      </c>
      <c r="C2445" s="190" t="s">
        <v>3300</v>
      </c>
      <c r="D2445" s="190" t="s">
        <v>3159</v>
      </c>
    </row>
    <row r="2446" spans="1:4">
      <c r="A2446" s="190">
        <v>5272</v>
      </c>
      <c r="B2446" s="190" t="s">
        <v>3301</v>
      </c>
      <c r="C2446" s="190" t="s">
        <v>3301</v>
      </c>
      <c r="D2446" s="190" t="s">
        <v>3159</v>
      </c>
    </row>
    <row r="2447" spans="1:4">
      <c r="A2447" s="190">
        <v>5073</v>
      </c>
      <c r="B2447" s="190" t="s">
        <v>3302</v>
      </c>
      <c r="C2447" s="190" t="s">
        <v>3302</v>
      </c>
      <c r="D2447" s="190" t="s">
        <v>3159</v>
      </c>
    </row>
    <row r="2448" spans="1:4">
      <c r="A2448" s="190">
        <v>5027</v>
      </c>
      <c r="B2448" s="190" t="s">
        <v>3303</v>
      </c>
      <c r="C2448" s="190" t="s">
        <v>3303</v>
      </c>
      <c r="D2448" s="190" t="s">
        <v>3159</v>
      </c>
    </row>
    <row r="2449" spans="1:4">
      <c r="A2449" s="190">
        <v>5082</v>
      </c>
      <c r="B2449" s="190" t="s">
        <v>3304</v>
      </c>
      <c r="C2449" s="190" t="s">
        <v>3304</v>
      </c>
      <c r="D2449" s="190" t="s">
        <v>3159</v>
      </c>
    </row>
    <row r="2450" spans="1:4">
      <c r="A2450" s="190">
        <v>5083</v>
      </c>
      <c r="B2450" s="190" t="s">
        <v>3305</v>
      </c>
      <c r="C2450" s="190" t="s">
        <v>3304</v>
      </c>
      <c r="D2450" s="190" t="s">
        <v>3159</v>
      </c>
    </row>
    <row r="2451" spans="1:4">
      <c r="A2451" s="190">
        <v>5080</v>
      </c>
      <c r="B2451" s="190" t="s">
        <v>3306</v>
      </c>
      <c r="C2451" s="190" t="s">
        <v>3306</v>
      </c>
      <c r="D2451" s="190" t="s">
        <v>3159</v>
      </c>
    </row>
    <row r="2452" spans="1:4">
      <c r="A2452" s="190">
        <v>5084</v>
      </c>
      <c r="B2452" s="190" t="s">
        <v>3307</v>
      </c>
      <c r="C2452" s="190" t="s">
        <v>3306</v>
      </c>
      <c r="D2452" s="190" t="s">
        <v>3159</v>
      </c>
    </row>
    <row r="2453" spans="1:4">
      <c r="A2453" s="190">
        <v>5085</v>
      </c>
      <c r="B2453" s="190" t="s">
        <v>3308</v>
      </c>
      <c r="C2453" s="190" t="s">
        <v>3306</v>
      </c>
      <c r="D2453" s="190" t="s">
        <v>3159</v>
      </c>
    </row>
    <row r="2454" spans="1:4">
      <c r="A2454" s="190">
        <v>4333</v>
      </c>
      <c r="B2454" s="190" t="s">
        <v>3309</v>
      </c>
      <c r="C2454" s="190" t="s">
        <v>3310</v>
      </c>
      <c r="D2454" s="190" t="s">
        <v>3159</v>
      </c>
    </row>
    <row r="2455" spans="1:4">
      <c r="A2455" s="190">
        <v>5062</v>
      </c>
      <c r="B2455" s="190" t="s">
        <v>3311</v>
      </c>
      <c r="C2455" s="190" t="s">
        <v>3311</v>
      </c>
      <c r="D2455" s="190" t="s">
        <v>3159</v>
      </c>
    </row>
    <row r="2456" spans="1:4">
      <c r="A2456" s="190">
        <v>5072</v>
      </c>
      <c r="B2456" s="190" t="s">
        <v>3312</v>
      </c>
      <c r="C2456" s="190" t="s">
        <v>3312</v>
      </c>
      <c r="D2456" s="190" t="s">
        <v>3159</v>
      </c>
    </row>
    <row r="2457" spans="1:4">
      <c r="A2457" s="190">
        <v>5326</v>
      </c>
      <c r="B2457" s="190" t="s">
        <v>3313</v>
      </c>
      <c r="C2457" s="190" t="s">
        <v>3313</v>
      </c>
      <c r="D2457" s="190" t="s">
        <v>3159</v>
      </c>
    </row>
    <row r="2458" spans="1:4">
      <c r="A2458" s="190">
        <v>4334</v>
      </c>
      <c r="B2458" s="190" t="s">
        <v>3314</v>
      </c>
      <c r="C2458" s="190" t="s">
        <v>3315</v>
      </c>
      <c r="D2458" s="190" t="s">
        <v>3159</v>
      </c>
    </row>
    <row r="2459" spans="1:4">
      <c r="A2459" s="190">
        <v>5028</v>
      </c>
      <c r="B2459" s="190" t="s">
        <v>3316</v>
      </c>
      <c r="C2459" s="190" t="s">
        <v>3316</v>
      </c>
      <c r="D2459" s="190" t="s">
        <v>3159</v>
      </c>
    </row>
    <row r="2460" spans="1:4">
      <c r="A2460" s="190">
        <v>5064</v>
      </c>
      <c r="B2460" s="190" t="s">
        <v>3317</v>
      </c>
      <c r="C2460" s="190" t="s">
        <v>3317</v>
      </c>
      <c r="D2460" s="190" t="s">
        <v>3159</v>
      </c>
    </row>
    <row r="2461" spans="1:4">
      <c r="A2461" s="190">
        <v>5063</v>
      </c>
      <c r="B2461" s="190" t="s">
        <v>3318</v>
      </c>
      <c r="C2461" s="190" t="s">
        <v>3318</v>
      </c>
      <c r="D2461" s="190" t="s">
        <v>3159</v>
      </c>
    </row>
    <row r="2462" spans="1:4">
      <c r="A2462" s="190">
        <v>5079</v>
      </c>
      <c r="B2462" s="190" t="s">
        <v>3319</v>
      </c>
      <c r="C2462" s="190" t="s">
        <v>3319</v>
      </c>
      <c r="D2462" s="190" t="s">
        <v>3159</v>
      </c>
    </row>
    <row r="2463" spans="1:4">
      <c r="A2463" s="190">
        <v>5273</v>
      </c>
      <c r="B2463" s="190" t="s">
        <v>3320</v>
      </c>
      <c r="C2463" s="190" t="s">
        <v>3321</v>
      </c>
      <c r="D2463" s="190" t="s">
        <v>3159</v>
      </c>
    </row>
    <row r="2464" spans="1:4">
      <c r="A2464" s="190">
        <v>5274</v>
      </c>
      <c r="B2464" s="190" t="s">
        <v>3322</v>
      </c>
      <c r="C2464" s="190" t="s">
        <v>3321</v>
      </c>
      <c r="D2464" s="190" t="s">
        <v>3159</v>
      </c>
    </row>
    <row r="2465" spans="1:4">
      <c r="A2465" s="190">
        <v>5275</v>
      </c>
      <c r="B2465" s="190" t="s">
        <v>3323</v>
      </c>
      <c r="C2465" s="190" t="s">
        <v>3321</v>
      </c>
      <c r="D2465" s="190" t="s">
        <v>3159</v>
      </c>
    </row>
    <row r="2466" spans="1:4">
      <c r="A2466" s="190">
        <v>5276</v>
      </c>
      <c r="B2466" s="190" t="s">
        <v>3324</v>
      </c>
      <c r="C2466" s="190" t="s">
        <v>3321</v>
      </c>
      <c r="D2466" s="190" t="s">
        <v>3159</v>
      </c>
    </row>
    <row r="2467" spans="1:4">
      <c r="A2467" s="190">
        <v>5277</v>
      </c>
      <c r="B2467" s="190" t="s">
        <v>3325</v>
      </c>
      <c r="C2467" s="190" t="s">
        <v>3321</v>
      </c>
      <c r="D2467" s="190" t="s">
        <v>3159</v>
      </c>
    </row>
    <row r="2468" spans="1:4">
      <c r="A2468" s="190">
        <v>5075</v>
      </c>
      <c r="B2468" s="190" t="s">
        <v>3326</v>
      </c>
      <c r="C2468" s="190" t="s">
        <v>3327</v>
      </c>
      <c r="D2468" s="190" t="s">
        <v>3159</v>
      </c>
    </row>
    <row r="2469" spans="1:4">
      <c r="A2469" s="190">
        <v>5076</v>
      </c>
      <c r="B2469" s="190" t="s">
        <v>3328</v>
      </c>
      <c r="C2469" s="190" t="s">
        <v>3327</v>
      </c>
      <c r="D2469" s="190" t="s">
        <v>3159</v>
      </c>
    </row>
    <row r="2470" spans="1:4">
      <c r="A2470" s="190">
        <v>5077</v>
      </c>
      <c r="B2470" s="190" t="s">
        <v>3329</v>
      </c>
      <c r="C2470" s="190" t="s">
        <v>3327</v>
      </c>
      <c r="D2470" s="190" t="s">
        <v>3159</v>
      </c>
    </row>
    <row r="2471" spans="1:4">
      <c r="A2471" s="190">
        <v>5078</v>
      </c>
      <c r="B2471" s="190" t="s">
        <v>3330</v>
      </c>
      <c r="C2471" s="190" t="s">
        <v>3327</v>
      </c>
      <c r="D2471" s="190" t="s">
        <v>3159</v>
      </c>
    </row>
    <row r="2472" spans="1:4">
      <c r="A2472" s="190">
        <v>5600</v>
      </c>
      <c r="B2472" s="190" t="s">
        <v>3331</v>
      </c>
      <c r="C2472" s="190" t="s">
        <v>3332</v>
      </c>
      <c r="D2472" s="190" t="s">
        <v>3159</v>
      </c>
    </row>
    <row r="2473" spans="1:4">
      <c r="A2473" s="190">
        <v>5706</v>
      </c>
      <c r="B2473" s="190" t="s">
        <v>3333</v>
      </c>
      <c r="C2473" s="190" t="s">
        <v>3333</v>
      </c>
      <c r="D2473" s="190" t="s">
        <v>3159</v>
      </c>
    </row>
    <row r="2474" spans="1:4">
      <c r="A2474" s="190">
        <v>5505</v>
      </c>
      <c r="B2474" s="190" t="s">
        <v>3334</v>
      </c>
      <c r="C2474" s="190" t="s">
        <v>3334</v>
      </c>
      <c r="D2474" s="190" t="s">
        <v>3159</v>
      </c>
    </row>
    <row r="2475" spans="1:4">
      <c r="A2475" s="190">
        <v>5606</v>
      </c>
      <c r="B2475" s="190" t="s">
        <v>3335</v>
      </c>
      <c r="C2475" s="190" t="s">
        <v>3335</v>
      </c>
      <c r="D2475" s="190" t="s">
        <v>3159</v>
      </c>
    </row>
    <row r="2476" spans="1:4">
      <c r="A2476" s="190">
        <v>5704</v>
      </c>
      <c r="B2476" s="190" t="s">
        <v>3336</v>
      </c>
      <c r="C2476" s="190" t="s">
        <v>3336</v>
      </c>
      <c r="D2476" s="190" t="s">
        <v>3159</v>
      </c>
    </row>
    <row r="2477" spans="1:4">
      <c r="A2477" s="190">
        <v>5615</v>
      </c>
      <c r="B2477" s="190" t="s">
        <v>3337</v>
      </c>
      <c r="C2477" s="190" t="s">
        <v>3337</v>
      </c>
      <c r="D2477" s="190" t="s">
        <v>3159</v>
      </c>
    </row>
    <row r="2478" spans="1:4">
      <c r="A2478" s="190">
        <v>5705</v>
      </c>
      <c r="B2478" s="190" t="s">
        <v>3338</v>
      </c>
      <c r="C2478" s="190" t="s">
        <v>3338</v>
      </c>
      <c r="D2478" s="190" t="s">
        <v>3159</v>
      </c>
    </row>
    <row r="2479" spans="1:4">
      <c r="A2479" s="190">
        <v>5604</v>
      </c>
      <c r="B2479" s="190" t="s">
        <v>3339</v>
      </c>
      <c r="C2479" s="190" t="s">
        <v>3339</v>
      </c>
      <c r="D2479" s="190" t="s">
        <v>3159</v>
      </c>
    </row>
    <row r="2480" spans="1:4">
      <c r="A2480" s="190">
        <v>5113</v>
      </c>
      <c r="B2480" s="190" t="s">
        <v>3340</v>
      </c>
      <c r="C2480" s="190" t="s">
        <v>3341</v>
      </c>
      <c r="D2480" s="190" t="s">
        <v>3159</v>
      </c>
    </row>
    <row r="2481" spans="1:4">
      <c r="A2481" s="190">
        <v>5502</v>
      </c>
      <c r="B2481" s="190" t="s">
        <v>3342</v>
      </c>
      <c r="C2481" s="190" t="s">
        <v>3342</v>
      </c>
      <c r="D2481" s="190" t="s">
        <v>3159</v>
      </c>
    </row>
    <row r="2482" spans="1:4">
      <c r="A2482" s="190">
        <v>5600</v>
      </c>
      <c r="B2482" s="190" t="s">
        <v>3343</v>
      </c>
      <c r="C2482" s="190" t="s">
        <v>3343</v>
      </c>
      <c r="D2482" s="190" t="s">
        <v>3159</v>
      </c>
    </row>
    <row r="2483" spans="1:4">
      <c r="A2483" s="190">
        <v>5616</v>
      </c>
      <c r="B2483" s="190" t="s">
        <v>3344</v>
      </c>
      <c r="C2483" s="190" t="s">
        <v>3344</v>
      </c>
      <c r="D2483" s="190" t="s">
        <v>3159</v>
      </c>
    </row>
    <row r="2484" spans="1:4">
      <c r="A2484" s="190">
        <v>5617</v>
      </c>
      <c r="B2484" s="190" t="s">
        <v>3345</v>
      </c>
      <c r="C2484" s="190" t="s">
        <v>3344</v>
      </c>
      <c r="D2484" s="190" t="s">
        <v>3159</v>
      </c>
    </row>
    <row r="2485" spans="1:4">
      <c r="A2485" s="190">
        <v>5103</v>
      </c>
      <c r="B2485" s="190" t="s">
        <v>3346</v>
      </c>
      <c r="C2485" s="190" t="s">
        <v>3347</v>
      </c>
      <c r="D2485" s="190" t="s">
        <v>3159</v>
      </c>
    </row>
    <row r="2486" spans="1:4">
      <c r="A2486" s="190">
        <v>5103</v>
      </c>
      <c r="B2486" s="190" t="s">
        <v>3348</v>
      </c>
      <c r="C2486" s="190" t="s">
        <v>3347</v>
      </c>
      <c r="D2486" s="190" t="s">
        <v>3159</v>
      </c>
    </row>
    <row r="2487" spans="1:4">
      <c r="A2487" s="190">
        <v>5702</v>
      </c>
      <c r="B2487" s="190" t="s">
        <v>3349</v>
      </c>
      <c r="C2487" s="190" t="s">
        <v>3349</v>
      </c>
      <c r="D2487" s="190" t="s">
        <v>3159</v>
      </c>
    </row>
    <row r="2488" spans="1:4">
      <c r="A2488" s="190">
        <v>5504</v>
      </c>
      <c r="B2488" s="190" t="s">
        <v>3350</v>
      </c>
      <c r="C2488" s="190" t="s">
        <v>3350</v>
      </c>
      <c r="D2488" s="190" t="s">
        <v>3159</v>
      </c>
    </row>
    <row r="2489" spans="1:4">
      <c r="A2489" s="190">
        <v>5102</v>
      </c>
      <c r="B2489" s="190" t="s">
        <v>3351</v>
      </c>
      <c r="C2489" s="190" t="s">
        <v>3351</v>
      </c>
      <c r="D2489" s="190" t="s">
        <v>3159</v>
      </c>
    </row>
    <row r="2490" spans="1:4">
      <c r="A2490" s="190">
        <v>5503</v>
      </c>
      <c r="B2490" s="190" t="s">
        <v>3352</v>
      </c>
      <c r="C2490" s="190" t="s">
        <v>3352</v>
      </c>
      <c r="D2490" s="190" t="s">
        <v>3159</v>
      </c>
    </row>
    <row r="2491" spans="1:4">
      <c r="A2491" s="190">
        <v>5707</v>
      </c>
      <c r="B2491" s="190" t="s">
        <v>3353</v>
      </c>
      <c r="C2491" s="190" t="s">
        <v>3353</v>
      </c>
      <c r="D2491" s="190" t="s">
        <v>3159</v>
      </c>
    </row>
    <row r="2492" spans="1:4">
      <c r="A2492" s="190">
        <v>5703</v>
      </c>
      <c r="B2492" s="190" t="s">
        <v>3354</v>
      </c>
      <c r="C2492" s="190" t="s">
        <v>3354</v>
      </c>
      <c r="D2492" s="190" t="s">
        <v>3159</v>
      </c>
    </row>
    <row r="2493" spans="1:4">
      <c r="A2493" s="190">
        <v>5603</v>
      </c>
      <c r="B2493" s="190" t="s">
        <v>3355</v>
      </c>
      <c r="C2493" s="190" t="s">
        <v>3355</v>
      </c>
      <c r="D2493" s="190" t="s">
        <v>3159</v>
      </c>
    </row>
    <row r="2494" spans="1:4">
      <c r="A2494" s="190">
        <v>5646</v>
      </c>
      <c r="B2494" s="190" t="s">
        <v>3356</v>
      </c>
      <c r="C2494" s="190" t="s">
        <v>3357</v>
      </c>
      <c r="D2494" s="190" t="s">
        <v>3159</v>
      </c>
    </row>
    <row r="2495" spans="1:4">
      <c r="A2495" s="190">
        <v>5628</v>
      </c>
      <c r="B2495" s="190" t="s">
        <v>3358</v>
      </c>
      <c r="C2495" s="190" t="s">
        <v>3358</v>
      </c>
      <c r="D2495" s="190" t="s">
        <v>3159</v>
      </c>
    </row>
    <row r="2496" spans="1:4">
      <c r="A2496" s="190">
        <v>5644</v>
      </c>
      <c r="B2496" s="190" t="s">
        <v>3359</v>
      </c>
      <c r="C2496" s="190" t="s">
        <v>3359</v>
      </c>
      <c r="D2496" s="190" t="s">
        <v>3159</v>
      </c>
    </row>
    <row r="2497" spans="1:4">
      <c r="A2497" s="190">
        <v>5637</v>
      </c>
      <c r="B2497" s="190" t="s">
        <v>3360</v>
      </c>
      <c r="C2497" s="190" t="s">
        <v>3360</v>
      </c>
      <c r="D2497" s="190" t="s">
        <v>3159</v>
      </c>
    </row>
    <row r="2498" spans="1:4">
      <c r="A2498" s="190">
        <v>5627</v>
      </c>
      <c r="B2498" s="190" t="s">
        <v>3361</v>
      </c>
      <c r="C2498" s="190" t="s">
        <v>3361</v>
      </c>
      <c r="D2498" s="190" t="s">
        <v>3159</v>
      </c>
    </row>
    <row r="2499" spans="1:4">
      <c r="A2499" s="190">
        <v>5618</v>
      </c>
      <c r="B2499" s="190" t="s">
        <v>3362</v>
      </c>
      <c r="C2499" s="190" t="s">
        <v>3362</v>
      </c>
      <c r="D2499" s="190" t="s">
        <v>3159</v>
      </c>
    </row>
    <row r="2500" spans="1:4">
      <c r="A2500" s="190">
        <v>5623</v>
      </c>
      <c r="B2500" s="190" t="s">
        <v>3363</v>
      </c>
      <c r="C2500" s="190" t="s">
        <v>3363</v>
      </c>
      <c r="D2500" s="190" t="s">
        <v>3159</v>
      </c>
    </row>
    <row r="2501" spans="1:4">
      <c r="A2501" s="190">
        <v>5624</v>
      </c>
      <c r="B2501" s="190" t="s">
        <v>3364</v>
      </c>
      <c r="C2501" s="190" t="s">
        <v>3364</v>
      </c>
      <c r="D2501" s="190" t="s">
        <v>3159</v>
      </c>
    </row>
    <row r="2502" spans="1:4">
      <c r="A2502" s="190">
        <v>5624</v>
      </c>
      <c r="B2502" s="190" t="s">
        <v>3365</v>
      </c>
      <c r="C2502" s="190" t="s">
        <v>3364</v>
      </c>
      <c r="D2502" s="190" t="s">
        <v>3159</v>
      </c>
    </row>
    <row r="2503" spans="1:4">
      <c r="A2503" s="190">
        <v>5632</v>
      </c>
      <c r="B2503" s="190" t="s">
        <v>3366</v>
      </c>
      <c r="C2503" s="190" t="s">
        <v>3366</v>
      </c>
      <c r="D2503" s="190" t="s">
        <v>3159</v>
      </c>
    </row>
    <row r="2504" spans="1:4">
      <c r="A2504" s="190">
        <v>6042</v>
      </c>
      <c r="B2504" s="190" t="s">
        <v>3367</v>
      </c>
      <c r="C2504" s="190" t="s">
        <v>3367</v>
      </c>
      <c r="D2504" s="190" t="s">
        <v>3159</v>
      </c>
    </row>
    <row r="2505" spans="1:4">
      <c r="A2505" s="190">
        <v>5637</v>
      </c>
      <c r="B2505" s="190" t="s">
        <v>3368</v>
      </c>
      <c r="C2505" s="190" t="s">
        <v>3368</v>
      </c>
      <c r="D2505" s="190" t="s">
        <v>3159</v>
      </c>
    </row>
    <row r="2506" spans="1:4">
      <c r="A2506" s="190">
        <v>5625</v>
      </c>
      <c r="B2506" s="190" t="s">
        <v>3369</v>
      </c>
      <c r="C2506" s="190" t="s">
        <v>3369</v>
      </c>
      <c r="D2506" s="190" t="s">
        <v>3159</v>
      </c>
    </row>
    <row r="2507" spans="1:4">
      <c r="A2507" s="190">
        <v>5634</v>
      </c>
      <c r="B2507" s="190" t="s">
        <v>3370</v>
      </c>
      <c r="C2507" s="190" t="s">
        <v>3370</v>
      </c>
      <c r="D2507" s="190" t="s">
        <v>3159</v>
      </c>
    </row>
    <row r="2508" spans="1:4">
      <c r="A2508" s="190">
        <v>5636</v>
      </c>
      <c r="B2508" s="190" t="s">
        <v>3371</v>
      </c>
      <c r="C2508" s="190" t="s">
        <v>3370</v>
      </c>
      <c r="D2508" s="190" t="s">
        <v>3159</v>
      </c>
    </row>
    <row r="2509" spans="1:4">
      <c r="A2509" s="190">
        <v>5642</v>
      </c>
      <c r="B2509" s="190" t="s">
        <v>3372</v>
      </c>
      <c r="C2509" s="190" t="s">
        <v>3372</v>
      </c>
      <c r="D2509" s="190" t="s">
        <v>3159</v>
      </c>
    </row>
    <row r="2510" spans="1:4">
      <c r="A2510" s="190">
        <v>5630</v>
      </c>
      <c r="B2510" s="190" t="s">
        <v>3373</v>
      </c>
      <c r="C2510" s="190" t="s">
        <v>3374</v>
      </c>
      <c r="D2510" s="190" t="s">
        <v>3159</v>
      </c>
    </row>
    <row r="2511" spans="1:4">
      <c r="A2511" s="190">
        <v>5647</v>
      </c>
      <c r="B2511" s="190" t="s">
        <v>3375</v>
      </c>
      <c r="C2511" s="190" t="s">
        <v>3375</v>
      </c>
      <c r="D2511" s="190" t="s">
        <v>3159</v>
      </c>
    </row>
    <row r="2512" spans="1:4">
      <c r="A2512" s="190">
        <v>8919</v>
      </c>
      <c r="B2512" s="190" t="s">
        <v>3376</v>
      </c>
      <c r="C2512" s="190" t="s">
        <v>3376</v>
      </c>
      <c r="D2512" s="190" t="s">
        <v>3159</v>
      </c>
    </row>
    <row r="2513" spans="1:4">
      <c r="A2513" s="190">
        <v>5643</v>
      </c>
      <c r="B2513" s="190" t="s">
        <v>3377</v>
      </c>
      <c r="C2513" s="190" t="s">
        <v>3377</v>
      </c>
      <c r="D2513" s="190" t="s">
        <v>3159</v>
      </c>
    </row>
    <row r="2514" spans="1:4">
      <c r="A2514" s="190">
        <v>5643</v>
      </c>
      <c r="B2514" s="190" t="s">
        <v>3377</v>
      </c>
      <c r="C2514" s="190" t="s">
        <v>3377</v>
      </c>
      <c r="D2514" s="190" t="s">
        <v>3159</v>
      </c>
    </row>
    <row r="2515" spans="1:4">
      <c r="A2515" s="190">
        <v>5643</v>
      </c>
      <c r="B2515" s="190" t="s">
        <v>3378</v>
      </c>
      <c r="C2515" s="190" t="s">
        <v>3377</v>
      </c>
      <c r="D2515" s="190" t="s">
        <v>3159</v>
      </c>
    </row>
    <row r="2516" spans="1:4">
      <c r="A2516" s="190">
        <v>5643</v>
      </c>
      <c r="B2516" s="190" t="s">
        <v>3379</v>
      </c>
      <c r="C2516" s="190" t="s">
        <v>3377</v>
      </c>
      <c r="D2516" s="190" t="s">
        <v>3159</v>
      </c>
    </row>
    <row r="2517" spans="1:4">
      <c r="A2517" s="190">
        <v>5645</v>
      </c>
      <c r="B2517" s="190" t="s">
        <v>3380</v>
      </c>
      <c r="C2517" s="190" t="s">
        <v>3377</v>
      </c>
      <c r="D2517" s="190" t="s">
        <v>3159</v>
      </c>
    </row>
    <row r="2518" spans="1:4">
      <c r="A2518" s="190">
        <v>5645</v>
      </c>
      <c r="B2518" s="190" t="s">
        <v>3381</v>
      </c>
      <c r="C2518" s="190" t="s">
        <v>3377</v>
      </c>
      <c r="D2518" s="190" t="s">
        <v>3159</v>
      </c>
    </row>
    <row r="2519" spans="1:4">
      <c r="A2519" s="190">
        <v>5622</v>
      </c>
      <c r="B2519" s="190" t="s">
        <v>3382</v>
      </c>
      <c r="C2519" s="190" t="s">
        <v>3382</v>
      </c>
      <c r="D2519" s="190" t="s">
        <v>3159</v>
      </c>
    </row>
    <row r="2520" spans="1:4">
      <c r="A2520" s="190">
        <v>4316</v>
      </c>
      <c r="B2520" s="190" t="s">
        <v>3383</v>
      </c>
      <c r="C2520" s="190" t="s">
        <v>3383</v>
      </c>
      <c r="D2520" s="190" t="s">
        <v>3159</v>
      </c>
    </row>
    <row r="2521" spans="1:4">
      <c r="A2521" s="190">
        <v>4303</v>
      </c>
      <c r="B2521" s="190" t="s">
        <v>3384</v>
      </c>
      <c r="C2521" s="190" t="s">
        <v>3384</v>
      </c>
      <c r="D2521" s="190" t="s">
        <v>3159</v>
      </c>
    </row>
    <row r="2522" spans="1:4">
      <c r="A2522" s="190">
        <v>4312</v>
      </c>
      <c r="B2522" s="190" t="s">
        <v>3385</v>
      </c>
      <c r="C2522" s="190" t="s">
        <v>3385</v>
      </c>
      <c r="D2522" s="190" t="s">
        <v>3159</v>
      </c>
    </row>
    <row r="2523" spans="1:4">
      <c r="A2523" s="190">
        <v>4313</v>
      </c>
      <c r="B2523" s="190" t="s">
        <v>3386</v>
      </c>
      <c r="C2523" s="190" t="s">
        <v>3386</v>
      </c>
      <c r="D2523" s="190" t="s">
        <v>3159</v>
      </c>
    </row>
    <row r="2524" spans="1:4">
      <c r="A2524" s="190">
        <v>4322</v>
      </c>
      <c r="B2524" s="190" t="s">
        <v>3387</v>
      </c>
      <c r="C2524" s="190" t="s">
        <v>3387</v>
      </c>
      <c r="D2524" s="190" t="s">
        <v>3159</v>
      </c>
    </row>
    <row r="2525" spans="1:4">
      <c r="A2525" s="190">
        <v>4324</v>
      </c>
      <c r="B2525" s="190" t="s">
        <v>3388</v>
      </c>
      <c r="C2525" s="190" t="s">
        <v>3388</v>
      </c>
      <c r="D2525" s="190" t="s">
        <v>3159</v>
      </c>
    </row>
    <row r="2526" spans="1:4">
      <c r="A2526" s="190">
        <v>4305</v>
      </c>
      <c r="B2526" s="190" t="s">
        <v>3389</v>
      </c>
      <c r="C2526" s="190" t="s">
        <v>3389</v>
      </c>
      <c r="D2526" s="190" t="s">
        <v>3159</v>
      </c>
    </row>
    <row r="2527" spans="1:4">
      <c r="A2527" s="190">
        <v>4310</v>
      </c>
      <c r="B2527" s="190" t="s">
        <v>3390</v>
      </c>
      <c r="C2527" s="190" t="s">
        <v>3390</v>
      </c>
      <c r="D2527" s="190" t="s">
        <v>3159</v>
      </c>
    </row>
    <row r="2528" spans="1:4">
      <c r="A2528" s="190">
        <v>4325</v>
      </c>
      <c r="B2528" s="190" t="s">
        <v>3391</v>
      </c>
      <c r="C2528" s="190" t="s">
        <v>3391</v>
      </c>
      <c r="D2528" s="190" t="s">
        <v>3159</v>
      </c>
    </row>
    <row r="2529" spans="1:4">
      <c r="A2529" s="190">
        <v>4332</v>
      </c>
      <c r="B2529" s="190" t="s">
        <v>3392</v>
      </c>
      <c r="C2529" s="190" t="s">
        <v>3393</v>
      </c>
      <c r="D2529" s="190" t="s">
        <v>3159</v>
      </c>
    </row>
    <row r="2530" spans="1:4">
      <c r="A2530" s="190">
        <v>4323</v>
      </c>
      <c r="B2530" s="190" t="s">
        <v>3394</v>
      </c>
      <c r="C2530" s="190" t="s">
        <v>3394</v>
      </c>
      <c r="D2530" s="190" t="s">
        <v>3159</v>
      </c>
    </row>
    <row r="2531" spans="1:4">
      <c r="A2531" s="190">
        <v>4317</v>
      </c>
      <c r="B2531" s="190" t="s">
        <v>3395</v>
      </c>
      <c r="C2531" s="190" t="s">
        <v>3395</v>
      </c>
      <c r="D2531" s="190" t="s">
        <v>3159</v>
      </c>
    </row>
    <row r="2532" spans="1:4">
      <c r="A2532" s="190">
        <v>4314</v>
      </c>
      <c r="B2532" s="190" t="s">
        <v>3396</v>
      </c>
      <c r="C2532" s="190" t="s">
        <v>3396</v>
      </c>
      <c r="D2532" s="190" t="s">
        <v>3159</v>
      </c>
    </row>
    <row r="2533" spans="1:4">
      <c r="A2533" s="190">
        <v>4315</v>
      </c>
      <c r="B2533" s="190" t="s">
        <v>3397</v>
      </c>
      <c r="C2533" s="190" t="s">
        <v>3397</v>
      </c>
      <c r="D2533" s="190" t="s">
        <v>3159</v>
      </c>
    </row>
    <row r="2534" spans="1:4">
      <c r="A2534" s="190">
        <v>4663</v>
      </c>
      <c r="B2534" s="190" t="s">
        <v>3398</v>
      </c>
      <c r="C2534" s="190" t="s">
        <v>3398</v>
      </c>
      <c r="D2534" s="190" t="s">
        <v>3159</v>
      </c>
    </row>
    <row r="2535" spans="1:4">
      <c r="A2535" s="190">
        <v>4814</v>
      </c>
      <c r="B2535" s="190" t="s">
        <v>3399</v>
      </c>
      <c r="C2535" s="190" t="s">
        <v>3399</v>
      </c>
      <c r="D2535" s="190" t="s">
        <v>3159</v>
      </c>
    </row>
    <row r="2536" spans="1:4">
      <c r="A2536" s="190">
        <v>4805</v>
      </c>
      <c r="B2536" s="190" t="s">
        <v>3400</v>
      </c>
      <c r="C2536" s="190" t="s">
        <v>3400</v>
      </c>
      <c r="D2536" s="190" t="s">
        <v>3159</v>
      </c>
    </row>
    <row r="2537" spans="1:4">
      <c r="A2537" s="190">
        <v>5054</v>
      </c>
      <c r="B2537" s="190" t="s">
        <v>3401</v>
      </c>
      <c r="C2537" s="190" t="s">
        <v>3401</v>
      </c>
      <c r="D2537" s="190" t="s">
        <v>3159</v>
      </c>
    </row>
    <row r="2538" spans="1:4">
      <c r="A2538" s="190">
        <v>5742</v>
      </c>
      <c r="B2538" s="190" t="s">
        <v>3402</v>
      </c>
      <c r="C2538" s="190" t="s">
        <v>3402</v>
      </c>
      <c r="D2538" s="190" t="s">
        <v>3159</v>
      </c>
    </row>
    <row r="2539" spans="1:4">
      <c r="A2539" s="190">
        <v>5054</v>
      </c>
      <c r="B2539" s="190" t="s">
        <v>3403</v>
      </c>
      <c r="C2539" s="190" t="s">
        <v>3403</v>
      </c>
      <c r="D2539" s="190" t="s">
        <v>3159</v>
      </c>
    </row>
    <row r="2540" spans="1:4">
      <c r="A2540" s="190">
        <v>4853</v>
      </c>
      <c r="B2540" s="190" t="s">
        <v>3404</v>
      </c>
      <c r="C2540" s="190" t="s">
        <v>3404</v>
      </c>
      <c r="D2540" s="190" t="s">
        <v>3159</v>
      </c>
    </row>
    <row r="2541" spans="1:4">
      <c r="A2541" s="190">
        <v>4853</v>
      </c>
      <c r="B2541" s="190" t="s">
        <v>3405</v>
      </c>
      <c r="C2541" s="190" t="s">
        <v>3404</v>
      </c>
      <c r="D2541" s="190" t="s">
        <v>3159</v>
      </c>
    </row>
    <row r="2542" spans="1:4">
      <c r="A2542" s="190">
        <v>4856</v>
      </c>
      <c r="B2542" s="190" t="s">
        <v>3406</v>
      </c>
      <c r="C2542" s="190" t="s">
        <v>3404</v>
      </c>
      <c r="D2542" s="190" t="s">
        <v>3159</v>
      </c>
    </row>
    <row r="2543" spans="1:4">
      <c r="A2543" s="190">
        <v>4665</v>
      </c>
      <c r="B2543" s="190" t="s">
        <v>3407</v>
      </c>
      <c r="C2543" s="190" t="s">
        <v>3407</v>
      </c>
      <c r="D2543" s="190" t="s">
        <v>3159</v>
      </c>
    </row>
    <row r="2544" spans="1:4">
      <c r="A2544" s="190">
        <v>5056</v>
      </c>
      <c r="B2544" s="190" t="s">
        <v>3408</v>
      </c>
      <c r="C2544" s="190" t="s">
        <v>3409</v>
      </c>
      <c r="D2544" s="190" t="s">
        <v>3159</v>
      </c>
    </row>
    <row r="2545" spans="1:4">
      <c r="A2545" s="190">
        <v>5057</v>
      </c>
      <c r="B2545" s="190" t="s">
        <v>3409</v>
      </c>
      <c r="C2545" s="190" t="s">
        <v>3409</v>
      </c>
      <c r="D2545" s="190" t="s">
        <v>3159</v>
      </c>
    </row>
    <row r="2546" spans="1:4">
      <c r="A2546" s="190">
        <v>4852</v>
      </c>
      <c r="B2546" s="190" t="s">
        <v>3410</v>
      </c>
      <c r="C2546" s="190" t="s">
        <v>3410</v>
      </c>
      <c r="D2546" s="190" t="s">
        <v>3159</v>
      </c>
    </row>
    <row r="2547" spans="1:4">
      <c r="A2547" s="190">
        <v>5745</v>
      </c>
      <c r="B2547" s="190" t="s">
        <v>3411</v>
      </c>
      <c r="C2547" s="190" t="s">
        <v>3411</v>
      </c>
      <c r="D2547" s="190" t="s">
        <v>3159</v>
      </c>
    </row>
    <row r="2548" spans="1:4">
      <c r="A2548" s="190">
        <v>5053</v>
      </c>
      <c r="B2548" s="190" t="s">
        <v>3412</v>
      </c>
      <c r="C2548" s="190" t="s">
        <v>3412</v>
      </c>
      <c r="D2548" s="190" t="s">
        <v>3159</v>
      </c>
    </row>
    <row r="2549" spans="1:4">
      <c r="A2549" s="190">
        <v>5053</v>
      </c>
      <c r="B2549" s="190" t="s">
        <v>3413</v>
      </c>
      <c r="C2549" s="190" t="s">
        <v>3412</v>
      </c>
      <c r="D2549" s="190" t="s">
        <v>3159</v>
      </c>
    </row>
    <row r="2550" spans="1:4">
      <c r="A2550" s="190">
        <v>4802</v>
      </c>
      <c r="B2550" s="190" t="s">
        <v>3414</v>
      </c>
      <c r="C2550" s="190" t="s">
        <v>3414</v>
      </c>
      <c r="D2550" s="190" t="s">
        <v>3159</v>
      </c>
    </row>
    <row r="2551" spans="1:4">
      <c r="A2551" s="190">
        <v>4813</v>
      </c>
      <c r="B2551" s="190" t="s">
        <v>3415</v>
      </c>
      <c r="C2551" s="190" t="s">
        <v>3415</v>
      </c>
      <c r="D2551" s="190" t="s">
        <v>3159</v>
      </c>
    </row>
    <row r="2552" spans="1:4">
      <c r="A2552" s="190">
        <v>4803</v>
      </c>
      <c r="B2552" s="190" t="s">
        <v>3416</v>
      </c>
      <c r="C2552" s="190" t="s">
        <v>3416</v>
      </c>
      <c r="D2552" s="190" t="s">
        <v>3159</v>
      </c>
    </row>
    <row r="2553" spans="1:4">
      <c r="A2553" s="190">
        <v>5058</v>
      </c>
      <c r="B2553" s="190" t="s">
        <v>3417</v>
      </c>
      <c r="C2553" s="190" t="s">
        <v>3417</v>
      </c>
      <c r="D2553" s="190" t="s">
        <v>3159</v>
      </c>
    </row>
    <row r="2554" spans="1:4">
      <c r="A2554" s="190">
        <v>4800</v>
      </c>
      <c r="B2554" s="190" t="s">
        <v>3418</v>
      </c>
      <c r="C2554" s="190" t="s">
        <v>3418</v>
      </c>
      <c r="D2554" s="190" t="s">
        <v>3159</v>
      </c>
    </row>
    <row r="2555" spans="1:4">
      <c r="A2555" s="190">
        <v>4812</v>
      </c>
      <c r="B2555" s="190" t="s">
        <v>3419</v>
      </c>
      <c r="C2555" s="190" t="s">
        <v>3418</v>
      </c>
      <c r="D2555" s="190" t="s">
        <v>3159</v>
      </c>
    </row>
    <row r="2556" spans="1:4">
      <c r="A2556" s="190">
        <v>5314</v>
      </c>
      <c r="B2556" s="190" t="s">
        <v>3420</v>
      </c>
      <c r="C2556" s="190" t="s">
        <v>3421</v>
      </c>
      <c r="D2556" s="190" t="s">
        <v>3159</v>
      </c>
    </row>
    <row r="2557" spans="1:4">
      <c r="A2557" s="190">
        <v>5315</v>
      </c>
      <c r="B2557" s="190" t="s">
        <v>3421</v>
      </c>
      <c r="C2557" s="190" t="s">
        <v>3421</v>
      </c>
      <c r="D2557" s="190" t="s">
        <v>3159</v>
      </c>
    </row>
    <row r="2558" spans="1:4">
      <c r="A2558" s="190">
        <v>5312</v>
      </c>
      <c r="B2558" s="190" t="s">
        <v>3422</v>
      </c>
      <c r="C2558" s="190" t="s">
        <v>3422</v>
      </c>
      <c r="D2558" s="190" t="s">
        <v>3159</v>
      </c>
    </row>
    <row r="2559" spans="1:4">
      <c r="A2559" s="190">
        <v>5304</v>
      </c>
      <c r="B2559" s="190" t="s">
        <v>3423</v>
      </c>
      <c r="C2559" s="190" t="s">
        <v>3423</v>
      </c>
      <c r="D2559" s="190" t="s">
        <v>3159</v>
      </c>
    </row>
    <row r="2560" spans="1:4">
      <c r="A2560" s="190">
        <v>5305</v>
      </c>
      <c r="B2560" s="190" t="s">
        <v>3424</v>
      </c>
      <c r="C2560" s="190" t="s">
        <v>3423</v>
      </c>
      <c r="D2560" s="190" t="s">
        <v>3159</v>
      </c>
    </row>
    <row r="2561" spans="1:4">
      <c r="A2561" s="190">
        <v>5467</v>
      </c>
      <c r="B2561" s="190" t="s">
        <v>3425</v>
      </c>
      <c r="C2561" s="190" t="s">
        <v>3425</v>
      </c>
      <c r="D2561" s="190" t="s">
        <v>3159</v>
      </c>
    </row>
    <row r="2562" spans="1:4">
      <c r="A2562" s="190">
        <v>5324</v>
      </c>
      <c r="B2562" s="190" t="s">
        <v>3426</v>
      </c>
      <c r="C2562" s="190" t="s">
        <v>3426</v>
      </c>
      <c r="D2562" s="190" t="s">
        <v>3159</v>
      </c>
    </row>
    <row r="2563" spans="1:4">
      <c r="A2563" s="190">
        <v>5313</v>
      </c>
      <c r="B2563" s="190" t="s">
        <v>3427</v>
      </c>
      <c r="C2563" s="190" t="s">
        <v>3427</v>
      </c>
      <c r="D2563" s="190" t="s">
        <v>3159</v>
      </c>
    </row>
    <row r="2564" spans="1:4">
      <c r="A2564" s="190">
        <v>5322</v>
      </c>
      <c r="B2564" s="190" t="s">
        <v>3428</v>
      </c>
      <c r="C2564" s="190" t="s">
        <v>3428</v>
      </c>
      <c r="D2564" s="190" t="s">
        <v>3159</v>
      </c>
    </row>
    <row r="2565" spans="1:4">
      <c r="A2565" s="190">
        <v>5325</v>
      </c>
      <c r="B2565" s="190" t="s">
        <v>3429</v>
      </c>
      <c r="C2565" s="190" t="s">
        <v>3429</v>
      </c>
      <c r="D2565" s="190" t="s">
        <v>3159</v>
      </c>
    </row>
    <row r="2566" spans="1:4">
      <c r="A2566" s="190">
        <v>5426</v>
      </c>
      <c r="B2566" s="190" t="s">
        <v>3430</v>
      </c>
      <c r="C2566" s="190" t="s">
        <v>3431</v>
      </c>
      <c r="D2566" s="190" t="s">
        <v>3159</v>
      </c>
    </row>
    <row r="2567" spans="1:4">
      <c r="A2567" s="190">
        <v>5316</v>
      </c>
      <c r="B2567" s="190" t="s">
        <v>3432</v>
      </c>
      <c r="C2567" s="190" t="s">
        <v>3432</v>
      </c>
      <c r="D2567" s="190" t="s">
        <v>3159</v>
      </c>
    </row>
    <row r="2568" spans="1:4">
      <c r="A2568" s="190">
        <v>5317</v>
      </c>
      <c r="B2568" s="190" t="s">
        <v>3433</v>
      </c>
      <c r="C2568" s="190" t="s">
        <v>3432</v>
      </c>
      <c r="D2568" s="190" t="s">
        <v>3159</v>
      </c>
    </row>
    <row r="2569" spans="1:4">
      <c r="A2569" s="190">
        <v>5465</v>
      </c>
      <c r="B2569" s="190" t="s">
        <v>3434</v>
      </c>
      <c r="C2569" s="190" t="s">
        <v>3434</v>
      </c>
      <c r="D2569" s="190" t="s">
        <v>3159</v>
      </c>
    </row>
    <row r="2570" spans="1:4">
      <c r="A2570" s="190">
        <v>5425</v>
      </c>
      <c r="B2570" s="190" t="s">
        <v>3435</v>
      </c>
      <c r="C2570" s="190" t="s">
        <v>3435</v>
      </c>
      <c r="D2570" s="190" t="s">
        <v>3159</v>
      </c>
    </row>
    <row r="2571" spans="1:4">
      <c r="A2571" s="190">
        <v>5462</v>
      </c>
      <c r="B2571" s="190" t="s">
        <v>3436</v>
      </c>
      <c r="C2571" s="190" t="s">
        <v>3436</v>
      </c>
      <c r="D2571" s="190" t="s">
        <v>3159</v>
      </c>
    </row>
    <row r="2572" spans="1:4">
      <c r="A2572" s="190">
        <v>5306</v>
      </c>
      <c r="B2572" s="190" t="s">
        <v>3437</v>
      </c>
      <c r="C2572" s="190" t="s">
        <v>3437</v>
      </c>
      <c r="D2572" s="190" t="s">
        <v>3159</v>
      </c>
    </row>
    <row r="2573" spans="1:4">
      <c r="A2573" s="190">
        <v>5323</v>
      </c>
      <c r="B2573" s="190" t="s">
        <v>3438</v>
      </c>
      <c r="C2573" s="190" t="s">
        <v>3439</v>
      </c>
      <c r="D2573" s="190" t="s">
        <v>3159</v>
      </c>
    </row>
    <row r="2574" spans="1:4">
      <c r="A2574" s="190">
        <v>5330</v>
      </c>
      <c r="B2574" s="190" t="s">
        <v>3440</v>
      </c>
      <c r="C2574" s="190" t="s">
        <v>3439</v>
      </c>
      <c r="D2574" s="190" t="s">
        <v>3159</v>
      </c>
    </row>
    <row r="2575" spans="1:4">
      <c r="A2575" s="190">
        <v>5332</v>
      </c>
      <c r="B2575" s="190" t="s">
        <v>3441</v>
      </c>
      <c r="C2575" s="190" t="s">
        <v>3439</v>
      </c>
      <c r="D2575" s="190" t="s">
        <v>3159</v>
      </c>
    </row>
    <row r="2576" spans="1:4">
      <c r="A2576" s="190">
        <v>5333</v>
      </c>
      <c r="B2576" s="190" t="s">
        <v>3442</v>
      </c>
      <c r="C2576" s="190" t="s">
        <v>3439</v>
      </c>
      <c r="D2576" s="190" t="s">
        <v>3159</v>
      </c>
    </row>
    <row r="2577" spans="1:4">
      <c r="A2577" s="190">
        <v>5334</v>
      </c>
      <c r="B2577" s="190" t="s">
        <v>3443</v>
      </c>
      <c r="C2577" s="190" t="s">
        <v>3439</v>
      </c>
      <c r="D2577" s="190" t="s">
        <v>3159</v>
      </c>
    </row>
    <row r="2578" spans="1:4">
      <c r="A2578" s="190">
        <v>5463</v>
      </c>
      <c r="B2578" s="190" t="s">
        <v>3444</v>
      </c>
      <c r="C2578" s="190" t="s">
        <v>3439</v>
      </c>
      <c r="D2578" s="190" t="s">
        <v>3159</v>
      </c>
    </row>
    <row r="2579" spans="1:4">
      <c r="A2579" s="190">
        <v>5464</v>
      </c>
      <c r="B2579" s="190" t="s">
        <v>3445</v>
      </c>
      <c r="C2579" s="190" t="s">
        <v>3439</v>
      </c>
      <c r="D2579" s="190" t="s">
        <v>3159</v>
      </c>
    </row>
    <row r="2580" spans="1:4">
      <c r="A2580" s="190">
        <v>5466</v>
      </c>
      <c r="B2580" s="190" t="s">
        <v>3446</v>
      </c>
      <c r="C2580" s="190" t="s">
        <v>3439</v>
      </c>
      <c r="D2580" s="190" t="s">
        <v>3159</v>
      </c>
    </row>
    <row r="2581" spans="1:4">
      <c r="A2581" s="190">
        <v>9320</v>
      </c>
      <c r="B2581" s="190" t="s">
        <v>3447</v>
      </c>
      <c r="C2581" s="190" t="s">
        <v>3447</v>
      </c>
      <c r="D2581" s="190" t="s">
        <v>3448</v>
      </c>
    </row>
    <row r="2582" spans="1:4">
      <c r="A2582" s="190">
        <v>9320</v>
      </c>
      <c r="B2582" s="190" t="s">
        <v>3449</v>
      </c>
      <c r="C2582" s="190" t="s">
        <v>3447</v>
      </c>
      <c r="D2582" s="190" t="s">
        <v>3448</v>
      </c>
    </row>
    <row r="2583" spans="1:4">
      <c r="A2583" s="190">
        <v>9320</v>
      </c>
      <c r="B2583" s="190" t="s">
        <v>3450</v>
      </c>
      <c r="C2583" s="190" t="s">
        <v>3447</v>
      </c>
      <c r="D2583" s="190" t="s">
        <v>3448</v>
      </c>
    </row>
    <row r="2584" spans="1:4">
      <c r="A2584" s="190">
        <v>8582</v>
      </c>
      <c r="B2584" s="190" t="s">
        <v>3451</v>
      </c>
      <c r="C2584" s="190" t="s">
        <v>3451</v>
      </c>
      <c r="D2584" s="190" t="s">
        <v>3448</v>
      </c>
    </row>
    <row r="2585" spans="1:4">
      <c r="A2585" s="190">
        <v>9314</v>
      </c>
      <c r="B2585" s="190" t="s">
        <v>3452</v>
      </c>
      <c r="C2585" s="190" t="s">
        <v>3453</v>
      </c>
      <c r="D2585" s="190" t="s">
        <v>3448</v>
      </c>
    </row>
    <row r="2586" spans="1:4">
      <c r="A2586" s="190">
        <v>9315</v>
      </c>
      <c r="B2586" s="190" t="s">
        <v>3454</v>
      </c>
      <c r="C2586" s="190" t="s">
        <v>3453</v>
      </c>
      <c r="D2586" s="190" t="s">
        <v>3448</v>
      </c>
    </row>
    <row r="2587" spans="1:4">
      <c r="A2587" s="190">
        <v>9315</v>
      </c>
      <c r="B2587" s="190" t="s">
        <v>3455</v>
      </c>
      <c r="C2587" s="190" t="s">
        <v>3453</v>
      </c>
      <c r="D2587" s="190" t="s">
        <v>3448</v>
      </c>
    </row>
    <row r="2588" spans="1:4">
      <c r="A2588" s="190">
        <v>9322</v>
      </c>
      <c r="B2588" s="190" t="s">
        <v>3453</v>
      </c>
      <c r="C2588" s="190" t="s">
        <v>3453</v>
      </c>
      <c r="D2588" s="190" t="s">
        <v>3448</v>
      </c>
    </row>
    <row r="2589" spans="1:4">
      <c r="A2589" s="190">
        <v>8580</v>
      </c>
      <c r="B2589" s="190" t="s">
        <v>3456</v>
      </c>
      <c r="C2589" s="190" t="s">
        <v>3456</v>
      </c>
      <c r="D2589" s="190" t="s">
        <v>3448</v>
      </c>
    </row>
    <row r="2590" spans="1:4">
      <c r="A2590" s="190">
        <v>9326</v>
      </c>
      <c r="B2590" s="190" t="s">
        <v>3457</v>
      </c>
      <c r="C2590" s="190" t="s">
        <v>3457</v>
      </c>
      <c r="D2590" s="190" t="s">
        <v>3448</v>
      </c>
    </row>
    <row r="2591" spans="1:4">
      <c r="A2591" s="190">
        <v>8593</v>
      </c>
      <c r="B2591" s="190" t="s">
        <v>3458</v>
      </c>
      <c r="C2591" s="190" t="s">
        <v>3458</v>
      </c>
      <c r="D2591" s="190" t="s">
        <v>3448</v>
      </c>
    </row>
    <row r="2592" spans="1:4">
      <c r="A2592" s="190">
        <v>9306</v>
      </c>
      <c r="B2592" s="190" t="s">
        <v>3459</v>
      </c>
      <c r="C2592" s="190" t="s">
        <v>3460</v>
      </c>
      <c r="D2592" s="190" t="s">
        <v>3448</v>
      </c>
    </row>
    <row r="2593" spans="1:4">
      <c r="A2593" s="190">
        <v>9325</v>
      </c>
      <c r="B2593" s="190" t="s">
        <v>3461</v>
      </c>
      <c r="C2593" s="190" t="s">
        <v>3460</v>
      </c>
      <c r="D2593" s="190" t="s">
        <v>3448</v>
      </c>
    </row>
    <row r="2594" spans="1:4">
      <c r="A2594" s="190">
        <v>8590</v>
      </c>
      <c r="B2594" s="190" t="s">
        <v>3462</v>
      </c>
      <c r="C2594" s="190" t="s">
        <v>3462</v>
      </c>
      <c r="D2594" s="190" t="s">
        <v>3448</v>
      </c>
    </row>
    <row r="2595" spans="1:4">
      <c r="A2595" s="190">
        <v>8599</v>
      </c>
      <c r="B2595" s="190" t="s">
        <v>3463</v>
      </c>
      <c r="C2595" s="190" t="s">
        <v>3463</v>
      </c>
      <c r="D2595" s="190" t="s">
        <v>3448</v>
      </c>
    </row>
    <row r="2596" spans="1:4">
      <c r="A2596" s="190">
        <v>8580</v>
      </c>
      <c r="B2596" s="190" t="s">
        <v>3464</v>
      </c>
      <c r="C2596" s="190" t="s">
        <v>3464</v>
      </c>
      <c r="D2596" s="190" t="s">
        <v>3448</v>
      </c>
    </row>
    <row r="2597" spans="1:4">
      <c r="A2597" s="190">
        <v>8592</v>
      </c>
      <c r="B2597" s="190" t="s">
        <v>3465</v>
      </c>
      <c r="C2597" s="190" t="s">
        <v>3465</v>
      </c>
      <c r="D2597" s="190" t="s">
        <v>3448</v>
      </c>
    </row>
    <row r="2598" spans="1:4">
      <c r="A2598" s="190">
        <v>8580</v>
      </c>
      <c r="B2598" s="190" t="s">
        <v>3466</v>
      </c>
      <c r="C2598" s="190" t="s">
        <v>3466</v>
      </c>
      <c r="D2598" s="190" t="s">
        <v>3448</v>
      </c>
    </row>
    <row r="2599" spans="1:4">
      <c r="A2599" s="190">
        <v>8580</v>
      </c>
      <c r="B2599" s="190" t="s">
        <v>3467</v>
      </c>
      <c r="C2599" s="190" t="s">
        <v>3466</v>
      </c>
      <c r="D2599" s="190" t="s">
        <v>3448</v>
      </c>
    </row>
    <row r="2600" spans="1:4">
      <c r="A2600" s="190">
        <v>8580</v>
      </c>
      <c r="B2600" s="190" t="s">
        <v>3468</v>
      </c>
      <c r="C2600" s="190" t="s">
        <v>3466</v>
      </c>
      <c r="D2600" s="190" t="s">
        <v>3448</v>
      </c>
    </row>
    <row r="2601" spans="1:4">
      <c r="A2601" s="190">
        <v>8581</v>
      </c>
      <c r="B2601" s="190" t="s">
        <v>3469</v>
      </c>
      <c r="C2601" s="190" t="s">
        <v>3466</v>
      </c>
      <c r="D2601" s="190" t="s">
        <v>3448</v>
      </c>
    </row>
    <row r="2602" spans="1:4">
      <c r="A2602" s="190">
        <v>8587</v>
      </c>
      <c r="B2602" s="190" t="s">
        <v>3470</v>
      </c>
      <c r="C2602" s="190" t="s">
        <v>3466</v>
      </c>
      <c r="D2602" s="190" t="s">
        <v>3448</v>
      </c>
    </row>
    <row r="2603" spans="1:4">
      <c r="A2603" s="190">
        <v>9220</v>
      </c>
      <c r="B2603" s="190" t="s">
        <v>3471</v>
      </c>
      <c r="C2603" s="190" t="s">
        <v>3471</v>
      </c>
      <c r="D2603" s="190" t="s">
        <v>3448</v>
      </c>
    </row>
    <row r="2604" spans="1:4">
      <c r="A2604" s="190">
        <v>9223</v>
      </c>
      <c r="B2604" s="190" t="s">
        <v>3472</v>
      </c>
      <c r="C2604" s="190" t="s">
        <v>3471</v>
      </c>
      <c r="D2604" s="190" t="s">
        <v>3448</v>
      </c>
    </row>
    <row r="2605" spans="1:4">
      <c r="A2605" s="190">
        <v>9223</v>
      </c>
      <c r="B2605" s="190" t="s">
        <v>3473</v>
      </c>
      <c r="C2605" s="190" t="s">
        <v>3471</v>
      </c>
      <c r="D2605" s="190" t="s">
        <v>3448</v>
      </c>
    </row>
    <row r="2606" spans="1:4">
      <c r="A2606" s="190">
        <v>8586</v>
      </c>
      <c r="B2606" s="190" t="s">
        <v>3474</v>
      </c>
      <c r="C2606" s="190" t="s">
        <v>3474</v>
      </c>
      <c r="D2606" s="190" t="s">
        <v>3448</v>
      </c>
    </row>
    <row r="2607" spans="1:4">
      <c r="A2607" s="190">
        <v>8586</v>
      </c>
      <c r="B2607" s="190" t="s">
        <v>3475</v>
      </c>
      <c r="C2607" s="190" t="s">
        <v>3474</v>
      </c>
      <c r="D2607" s="190" t="s">
        <v>3448</v>
      </c>
    </row>
    <row r="2608" spans="1:4">
      <c r="A2608" s="190">
        <v>8586</v>
      </c>
      <c r="B2608" s="190" t="s">
        <v>3476</v>
      </c>
      <c r="C2608" s="190" t="s">
        <v>3474</v>
      </c>
      <c r="D2608" s="190" t="s">
        <v>3448</v>
      </c>
    </row>
    <row r="2609" spans="1:4">
      <c r="A2609" s="190">
        <v>8586</v>
      </c>
      <c r="B2609" s="190" t="s">
        <v>3477</v>
      </c>
      <c r="C2609" s="190" t="s">
        <v>3474</v>
      </c>
      <c r="D2609" s="190" t="s">
        <v>3448</v>
      </c>
    </row>
    <row r="2610" spans="1:4">
      <c r="A2610" s="190">
        <v>8586</v>
      </c>
      <c r="B2610" s="190" t="s">
        <v>3478</v>
      </c>
      <c r="C2610" s="190" t="s">
        <v>3474</v>
      </c>
      <c r="D2610" s="190" t="s">
        <v>3448</v>
      </c>
    </row>
    <row r="2611" spans="1:4">
      <c r="A2611" s="190">
        <v>8586</v>
      </c>
      <c r="B2611" s="190" t="s">
        <v>3479</v>
      </c>
      <c r="C2611" s="190" t="s">
        <v>3474</v>
      </c>
      <c r="D2611" s="190" t="s">
        <v>3448</v>
      </c>
    </row>
    <row r="2612" spans="1:4">
      <c r="A2612" s="190">
        <v>9213</v>
      </c>
      <c r="B2612" s="190" t="s">
        <v>3480</v>
      </c>
      <c r="C2612" s="190" t="s">
        <v>3481</v>
      </c>
      <c r="D2612" s="190" t="s">
        <v>3448</v>
      </c>
    </row>
    <row r="2613" spans="1:4">
      <c r="A2613" s="190">
        <v>9225</v>
      </c>
      <c r="B2613" s="190" t="s">
        <v>3482</v>
      </c>
      <c r="C2613" s="190" t="s">
        <v>3481</v>
      </c>
      <c r="D2613" s="190" t="s">
        <v>3448</v>
      </c>
    </row>
    <row r="2614" spans="1:4">
      <c r="A2614" s="190">
        <v>9225</v>
      </c>
      <c r="B2614" s="190" t="s">
        <v>3483</v>
      </c>
      <c r="C2614" s="190" t="s">
        <v>3481</v>
      </c>
      <c r="D2614" s="190" t="s">
        <v>3448</v>
      </c>
    </row>
    <row r="2615" spans="1:4">
      <c r="A2615" s="190">
        <v>9216</v>
      </c>
      <c r="B2615" s="190" t="s">
        <v>3484</v>
      </c>
      <c r="C2615" s="190" t="s">
        <v>3485</v>
      </c>
      <c r="D2615" s="190" t="s">
        <v>3448</v>
      </c>
    </row>
    <row r="2616" spans="1:4">
      <c r="A2616" s="190">
        <v>9216</v>
      </c>
      <c r="B2616" s="190" t="s">
        <v>3485</v>
      </c>
      <c r="C2616" s="190" t="s">
        <v>3485</v>
      </c>
      <c r="D2616" s="190" t="s">
        <v>3448</v>
      </c>
    </row>
    <row r="2617" spans="1:4">
      <c r="A2617" s="190">
        <v>9214</v>
      </c>
      <c r="B2617" s="190" t="s">
        <v>3486</v>
      </c>
      <c r="C2617" s="190" t="s">
        <v>3487</v>
      </c>
      <c r="D2617" s="190" t="s">
        <v>3448</v>
      </c>
    </row>
    <row r="2618" spans="1:4">
      <c r="A2618" s="190">
        <v>9215</v>
      </c>
      <c r="B2618" s="190" t="s">
        <v>3488</v>
      </c>
      <c r="C2618" s="190" t="s">
        <v>3487</v>
      </c>
      <c r="D2618" s="190" t="s">
        <v>3448</v>
      </c>
    </row>
    <row r="2619" spans="1:4">
      <c r="A2619" s="190">
        <v>9215</v>
      </c>
      <c r="B2619" s="190" t="s">
        <v>3489</v>
      </c>
      <c r="C2619" s="190" t="s">
        <v>3487</v>
      </c>
      <c r="D2619" s="190" t="s">
        <v>3448</v>
      </c>
    </row>
    <row r="2620" spans="1:4">
      <c r="A2620" s="190">
        <v>9217</v>
      </c>
      <c r="B2620" s="190" t="s">
        <v>3490</v>
      </c>
      <c r="C2620" s="190" t="s">
        <v>3487</v>
      </c>
      <c r="D2620" s="190" t="s">
        <v>3448</v>
      </c>
    </row>
    <row r="2621" spans="1:4">
      <c r="A2621" s="190">
        <v>8583</v>
      </c>
      <c r="B2621" s="190" t="s">
        <v>3491</v>
      </c>
      <c r="C2621" s="190" t="s">
        <v>3491</v>
      </c>
      <c r="D2621" s="190" t="s">
        <v>3448</v>
      </c>
    </row>
    <row r="2622" spans="1:4">
      <c r="A2622" s="190">
        <v>8583</v>
      </c>
      <c r="B2622" s="190" t="s">
        <v>3492</v>
      </c>
      <c r="C2622" s="190" t="s">
        <v>3491</v>
      </c>
      <c r="D2622" s="190" t="s">
        <v>3448</v>
      </c>
    </row>
    <row r="2623" spans="1:4">
      <c r="A2623" s="190">
        <v>8583</v>
      </c>
      <c r="B2623" s="190" t="s">
        <v>3493</v>
      </c>
      <c r="C2623" s="190" t="s">
        <v>3491</v>
      </c>
      <c r="D2623" s="190" t="s">
        <v>3448</v>
      </c>
    </row>
    <row r="2624" spans="1:4">
      <c r="A2624" s="190">
        <v>8588</v>
      </c>
      <c r="B2624" s="190" t="s">
        <v>3494</v>
      </c>
      <c r="C2624" s="190" t="s">
        <v>3495</v>
      </c>
      <c r="D2624" s="190" t="s">
        <v>3448</v>
      </c>
    </row>
    <row r="2625" spans="1:4">
      <c r="A2625" s="190">
        <v>8589</v>
      </c>
      <c r="B2625" s="190" t="s">
        <v>3496</v>
      </c>
      <c r="C2625" s="190" t="s">
        <v>3495</v>
      </c>
      <c r="D2625" s="190" t="s">
        <v>3448</v>
      </c>
    </row>
    <row r="2626" spans="1:4">
      <c r="A2626" s="190">
        <v>8254</v>
      </c>
      <c r="B2626" s="190" t="s">
        <v>3497</v>
      </c>
      <c r="C2626" s="190" t="s">
        <v>3498</v>
      </c>
      <c r="D2626" s="190" t="s">
        <v>3448</v>
      </c>
    </row>
    <row r="2627" spans="1:4">
      <c r="A2627" s="190">
        <v>8255</v>
      </c>
      <c r="B2627" s="190" t="s">
        <v>3499</v>
      </c>
      <c r="C2627" s="190" t="s">
        <v>3498</v>
      </c>
      <c r="D2627" s="190" t="s">
        <v>3448</v>
      </c>
    </row>
    <row r="2628" spans="1:4">
      <c r="A2628" s="190">
        <v>8253</v>
      </c>
      <c r="B2628" s="190" t="s">
        <v>3500</v>
      </c>
      <c r="C2628" s="190" t="s">
        <v>3500</v>
      </c>
      <c r="D2628" s="190" t="s">
        <v>3448</v>
      </c>
    </row>
    <row r="2629" spans="1:4">
      <c r="A2629" s="190">
        <v>8253</v>
      </c>
      <c r="B2629" s="190" t="s">
        <v>3501</v>
      </c>
      <c r="C2629" s="190" t="s">
        <v>3500</v>
      </c>
      <c r="D2629" s="190" t="s">
        <v>3448</v>
      </c>
    </row>
    <row r="2630" spans="1:4">
      <c r="A2630" s="190">
        <v>8252</v>
      </c>
      <c r="B2630" s="190" t="s">
        <v>3502</v>
      </c>
      <c r="C2630" s="190" t="s">
        <v>3503</v>
      </c>
      <c r="D2630" s="190" t="s">
        <v>3448</v>
      </c>
    </row>
    <row r="2631" spans="1:4">
      <c r="A2631" s="190">
        <v>8355</v>
      </c>
      <c r="B2631" s="190" t="s">
        <v>3504</v>
      </c>
      <c r="C2631" s="190" t="s">
        <v>3504</v>
      </c>
      <c r="D2631" s="190" t="s">
        <v>3448</v>
      </c>
    </row>
    <row r="2632" spans="1:4">
      <c r="A2632" s="190">
        <v>8356</v>
      </c>
      <c r="B2632" s="190" t="s">
        <v>3505</v>
      </c>
      <c r="C2632" s="190" t="s">
        <v>3504</v>
      </c>
      <c r="D2632" s="190" t="s">
        <v>3448</v>
      </c>
    </row>
    <row r="2633" spans="1:4">
      <c r="A2633" s="190">
        <v>8357</v>
      </c>
      <c r="B2633" s="190" t="s">
        <v>3506</v>
      </c>
      <c r="C2633" s="190" t="s">
        <v>3504</v>
      </c>
      <c r="D2633" s="190" t="s">
        <v>3448</v>
      </c>
    </row>
    <row r="2634" spans="1:4">
      <c r="A2634" s="190">
        <v>8522</v>
      </c>
      <c r="B2634" s="190" t="s">
        <v>3507</v>
      </c>
      <c r="C2634" s="190" t="s">
        <v>3504</v>
      </c>
      <c r="D2634" s="190" t="s">
        <v>3448</v>
      </c>
    </row>
    <row r="2635" spans="1:4">
      <c r="A2635" s="190">
        <v>8522</v>
      </c>
      <c r="B2635" s="190" t="s">
        <v>3508</v>
      </c>
      <c r="C2635" s="190" t="s">
        <v>3504</v>
      </c>
      <c r="D2635" s="190" t="s">
        <v>3448</v>
      </c>
    </row>
    <row r="2636" spans="1:4">
      <c r="A2636" s="190">
        <v>9547</v>
      </c>
      <c r="B2636" s="190" t="s">
        <v>3509</v>
      </c>
      <c r="C2636" s="190" t="s">
        <v>3504</v>
      </c>
      <c r="D2636" s="190" t="s">
        <v>3448</v>
      </c>
    </row>
    <row r="2637" spans="1:4">
      <c r="A2637" s="190">
        <v>8552</v>
      </c>
      <c r="B2637" s="190" t="s">
        <v>3510</v>
      </c>
      <c r="C2637" s="190" t="s">
        <v>3510</v>
      </c>
      <c r="D2637" s="190" t="s">
        <v>3448</v>
      </c>
    </row>
    <row r="2638" spans="1:4">
      <c r="A2638" s="190">
        <v>8500</v>
      </c>
      <c r="B2638" s="190" t="s">
        <v>3511</v>
      </c>
      <c r="C2638" s="190" t="s">
        <v>3511</v>
      </c>
      <c r="D2638" s="190" t="s">
        <v>3448</v>
      </c>
    </row>
    <row r="2639" spans="1:4">
      <c r="A2639" s="190">
        <v>8500</v>
      </c>
      <c r="B2639" s="190" t="s">
        <v>3512</v>
      </c>
      <c r="C2639" s="190" t="s">
        <v>3511</v>
      </c>
      <c r="D2639" s="190" t="s">
        <v>3448</v>
      </c>
    </row>
    <row r="2640" spans="1:4">
      <c r="A2640" s="190">
        <v>8546</v>
      </c>
      <c r="B2640" s="190" t="s">
        <v>3513</v>
      </c>
      <c r="C2640" s="190" t="s">
        <v>3514</v>
      </c>
      <c r="D2640" s="190" t="s">
        <v>3448</v>
      </c>
    </row>
    <row r="2641" spans="1:4">
      <c r="A2641" s="190">
        <v>8546</v>
      </c>
      <c r="B2641" s="190" t="s">
        <v>3515</v>
      </c>
      <c r="C2641" s="190" t="s">
        <v>3514</v>
      </c>
      <c r="D2641" s="190" t="s">
        <v>3448</v>
      </c>
    </row>
    <row r="2642" spans="1:4">
      <c r="A2642" s="190">
        <v>8547</v>
      </c>
      <c r="B2642" s="190" t="s">
        <v>3514</v>
      </c>
      <c r="C2642" s="190" t="s">
        <v>3514</v>
      </c>
      <c r="D2642" s="190" t="s">
        <v>3448</v>
      </c>
    </row>
    <row r="2643" spans="1:4">
      <c r="A2643" s="190">
        <v>8553</v>
      </c>
      <c r="B2643" s="190" t="s">
        <v>3516</v>
      </c>
      <c r="C2643" s="190" t="s">
        <v>3517</v>
      </c>
      <c r="D2643" s="190" t="s">
        <v>3448</v>
      </c>
    </row>
    <row r="2644" spans="1:4">
      <c r="A2644" s="190">
        <v>8553</v>
      </c>
      <c r="B2644" s="190" t="s">
        <v>3518</v>
      </c>
      <c r="C2644" s="190" t="s">
        <v>3517</v>
      </c>
      <c r="D2644" s="190" t="s">
        <v>3448</v>
      </c>
    </row>
    <row r="2645" spans="1:4">
      <c r="A2645" s="190">
        <v>8553</v>
      </c>
      <c r="B2645" s="190" t="s">
        <v>3517</v>
      </c>
      <c r="C2645" s="190" t="s">
        <v>3517</v>
      </c>
      <c r="D2645" s="190" t="s">
        <v>3448</v>
      </c>
    </row>
    <row r="2646" spans="1:4">
      <c r="A2646" s="190">
        <v>8553</v>
      </c>
      <c r="B2646" s="190" t="s">
        <v>3519</v>
      </c>
      <c r="C2646" s="190" t="s">
        <v>3517</v>
      </c>
      <c r="D2646" s="190" t="s">
        <v>3448</v>
      </c>
    </row>
    <row r="2647" spans="1:4">
      <c r="A2647" s="190">
        <v>9548</v>
      </c>
      <c r="B2647" s="190" t="s">
        <v>3520</v>
      </c>
      <c r="C2647" s="190" t="s">
        <v>3520</v>
      </c>
      <c r="D2647" s="190" t="s">
        <v>3448</v>
      </c>
    </row>
    <row r="2648" spans="1:4">
      <c r="A2648" s="190">
        <v>8525</v>
      </c>
      <c r="B2648" s="190" t="s">
        <v>3521</v>
      </c>
      <c r="C2648" s="190" t="s">
        <v>3522</v>
      </c>
      <c r="D2648" s="190" t="s">
        <v>3448</v>
      </c>
    </row>
    <row r="2649" spans="1:4">
      <c r="A2649" s="190">
        <v>8526</v>
      </c>
      <c r="B2649" s="190" t="s">
        <v>3523</v>
      </c>
      <c r="C2649" s="190" t="s">
        <v>3522</v>
      </c>
      <c r="D2649" s="190" t="s">
        <v>3448</v>
      </c>
    </row>
    <row r="2650" spans="1:4">
      <c r="A2650" s="190">
        <v>9507</v>
      </c>
      <c r="B2650" s="190" t="s">
        <v>3524</v>
      </c>
      <c r="C2650" s="190" t="s">
        <v>3524</v>
      </c>
      <c r="D2650" s="190" t="s">
        <v>3448</v>
      </c>
    </row>
    <row r="2651" spans="1:4">
      <c r="A2651" s="190">
        <v>8512</v>
      </c>
      <c r="B2651" s="190" t="s">
        <v>3525</v>
      </c>
      <c r="C2651" s="190" t="s">
        <v>3525</v>
      </c>
      <c r="D2651" s="190" t="s">
        <v>3448</v>
      </c>
    </row>
    <row r="2652" spans="1:4">
      <c r="A2652" s="190">
        <v>8512</v>
      </c>
      <c r="B2652" s="190" t="s">
        <v>3526</v>
      </c>
      <c r="C2652" s="190" t="s">
        <v>3525</v>
      </c>
      <c r="D2652" s="190" t="s">
        <v>3448</v>
      </c>
    </row>
    <row r="2653" spans="1:4">
      <c r="A2653" s="190">
        <v>8512</v>
      </c>
      <c r="B2653" s="190" t="s">
        <v>3527</v>
      </c>
      <c r="C2653" s="190" t="s">
        <v>3525</v>
      </c>
      <c r="D2653" s="190" t="s">
        <v>3448</v>
      </c>
    </row>
    <row r="2654" spans="1:4">
      <c r="A2654" s="190">
        <v>8524</v>
      </c>
      <c r="B2654" s="190" t="s">
        <v>3528</v>
      </c>
      <c r="C2654" s="190" t="s">
        <v>3529</v>
      </c>
      <c r="D2654" s="190" t="s">
        <v>3448</v>
      </c>
    </row>
    <row r="2655" spans="1:4">
      <c r="A2655" s="190">
        <v>8524</v>
      </c>
      <c r="B2655" s="190" t="s">
        <v>3530</v>
      </c>
      <c r="C2655" s="190" t="s">
        <v>3529</v>
      </c>
      <c r="D2655" s="190" t="s">
        <v>3448</v>
      </c>
    </row>
    <row r="2656" spans="1:4">
      <c r="A2656" s="190">
        <v>8532</v>
      </c>
      <c r="B2656" s="190" t="s">
        <v>3531</v>
      </c>
      <c r="C2656" s="190" t="s">
        <v>3532</v>
      </c>
      <c r="D2656" s="190" t="s">
        <v>3448</v>
      </c>
    </row>
    <row r="2657" spans="1:4">
      <c r="A2657" s="190">
        <v>8532</v>
      </c>
      <c r="B2657" s="190" t="s">
        <v>3533</v>
      </c>
      <c r="C2657" s="190" t="s">
        <v>3532</v>
      </c>
      <c r="D2657" s="190" t="s">
        <v>3448</v>
      </c>
    </row>
    <row r="2658" spans="1:4">
      <c r="A2658" s="190">
        <v>8595</v>
      </c>
      <c r="B2658" s="190" t="s">
        <v>3534</v>
      </c>
      <c r="C2658" s="190" t="s">
        <v>3534</v>
      </c>
      <c r="D2658" s="190" t="s">
        <v>3448</v>
      </c>
    </row>
    <row r="2659" spans="1:4">
      <c r="A2659" s="190">
        <v>8598</v>
      </c>
      <c r="B2659" s="190" t="s">
        <v>3535</v>
      </c>
      <c r="C2659" s="190" t="s">
        <v>3535</v>
      </c>
      <c r="D2659" s="190" t="s">
        <v>3448</v>
      </c>
    </row>
    <row r="2660" spans="1:4">
      <c r="A2660" s="190">
        <v>8272</v>
      </c>
      <c r="B2660" s="190" t="s">
        <v>3536</v>
      </c>
      <c r="C2660" s="190" t="s">
        <v>3536</v>
      </c>
      <c r="D2660" s="190" t="s">
        <v>3448</v>
      </c>
    </row>
    <row r="2661" spans="1:4">
      <c r="A2661" s="190">
        <v>8273</v>
      </c>
      <c r="B2661" s="190" t="s">
        <v>3537</v>
      </c>
      <c r="C2661" s="190" t="s">
        <v>3536</v>
      </c>
      <c r="D2661" s="190" t="s">
        <v>3448</v>
      </c>
    </row>
    <row r="2662" spans="1:4">
      <c r="A2662" s="190">
        <v>8274</v>
      </c>
      <c r="B2662" s="190" t="s">
        <v>3538</v>
      </c>
      <c r="C2662" s="190" t="s">
        <v>3538</v>
      </c>
      <c r="D2662" s="190" t="s">
        <v>3448</v>
      </c>
    </row>
    <row r="2663" spans="1:4">
      <c r="A2663" s="190">
        <v>8594</v>
      </c>
      <c r="B2663" s="190" t="s">
        <v>3539</v>
      </c>
      <c r="C2663" s="190" t="s">
        <v>3539</v>
      </c>
      <c r="D2663" s="190" t="s">
        <v>3448</v>
      </c>
    </row>
    <row r="2664" spans="1:4">
      <c r="A2664" s="190">
        <v>8565</v>
      </c>
      <c r="B2664" s="190" t="s">
        <v>3540</v>
      </c>
      <c r="C2664" s="190" t="s">
        <v>3541</v>
      </c>
      <c r="D2664" s="190" t="s">
        <v>3448</v>
      </c>
    </row>
    <row r="2665" spans="1:4">
      <c r="A2665" s="190">
        <v>8566</v>
      </c>
      <c r="B2665" s="190" t="s">
        <v>3542</v>
      </c>
      <c r="C2665" s="190" t="s">
        <v>3541</v>
      </c>
      <c r="D2665" s="190" t="s">
        <v>3448</v>
      </c>
    </row>
    <row r="2666" spans="1:4">
      <c r="A2666" s="190">
        <v>8566</v>
      </c>
      <c r="B2666" s="190" t="s">
        <v>3543</v>
      </c>
      <c r="C2666" s="190" t="s">
        <v>3541</v>
      </c>
      <c r="D2666" s="190" t="s">
        <v>3448</v>
      </c>
    </row>
    <row r="2667" spans="1:4">
      <c r="A2667" s="190">
        <v>8566</v>
      </c>
      <c r="B2667" s="190" t="s">
        <v>3544</v>
      </c>
      <c r="C2667" s="190" t="s">
        <v>3541</v>
      </c>
      <c r="D2667" s="190" t="s">
        <v>3448</v>
      </c>
    </row>
    <row r="2668" spans="1:4">
      <c r="A2668" s="190">
        <v>8566</v>
      </c>
      <c r="B2668" s="190" t="s">
        <v>3545</v>
      </c>
      <c r="C2668" s="190" t="s">
        <v>3541</v>
      </c>
      <c r="D2668" s="190" t="s">
        <v>3448</v>
      </c>
    </row>
    <row r="2669" spans="1:4">
      <c r="A2669" s="190">
        <v>8573</v>
      </c>
      <c r="B2669" s="190" t="s">
        <v>3546</v>
      </c>
      <c r="C2669" s="190" t="s">
        <v>3541</v>
      </c>
      <c r="D2669" s="190" t="s">
        <v>3448</v>
      </c>
    </row>
    <row r="2670" spans="1:4">
      <c r="A2670" s="190">
        <v>8573</v>
      </c>
      <c r="B2670" s="190" t="s">
        <v>3547</v>
      </c>
      <c r="C2670" s="190" t="s">
        <v>3541</v>
      </c>
      <c r="D2670" s="190" t="s">
        <v>3448</v>
      </c>
    </row>
    <row r="2671" spans="1:4">
      <c r="A2671" s="190">
        <v>8573</v>
      </c>
      <c r="B2671" s="190" t="s">
        <v>3548</v>
      </c>
      <c r="C2671" s="190" t="s">
        <v>3541</v>
      </c>
      <c r="D2671" s="190" t="s">
        <v>3448</v>
      </c>
    </row>
    <row r="2672" spans="1:4">
      <c r="A2672" s="190">
        <v>8280</v>
      </c>
      <c r="B2672" s="190" t="s">
        <v>3549</v>
      </c>
      <c r="C2672" s="190" t="s">
        <v>3549</v>
      </c>
      <c r="D2672" s="190" t="s">
        <v>3448</v>
      </c>
    </row>
    <row r="2673" spans="1:4">
      <c r="A2673" s="190">
        <v>8585</v>
      </c>
      <c r="B2673" s="190" t="s">
        <v>3550</v>
      </c>
      <c r="C2673" s="190" t="s">
        <v>3550</v>
      </c>
      <c r="D2673" s="190" t="s">
        <v>3448</v>
      </c>
    </row>
    <row r="2674" spans="1:4">
      <c r="A2674" s="190">
        <v>8585</v>
      </c>
      <c r="B2674" s="190" t="s">
        <v>3551</v>
      </c>
      <c r="C2674" s="190" t="s">
        <v>3550</v>
      </c>
      <c r="D2674" s="190" t="s">
        <v>3448</v>
      </c>
    </row>
    <row r="2675" spans="1:4">
      <c r="A2675" s="190">
        <v>8585</v>
      </c>
      <c r="B2675" s="190" t="s">
        <v>3552</v>
      </c>
      <c r="C2675" s="190" t="s">
        <v>3550</v>
      </c>
      <c r="D2675" s="190" t="s">
        <v>3448</v>
      </c>
    </row>
    <row r="2676" spans="1:4">
      <c r="A2676" s="190">
        <v>8585</v>
      </c>
      <c r="B2676" s="190" t="s">
        <v>3553</v>
      </c>
      <c r="C2676" s="190" t="s">
        <v>3550</v>
      </c>
      <c r="D2676" s="190" t="s">
        <v>3448</v>
      </c>
    </row>
    <row r="2677" spans="1:4">
      <c r="A2677" s="190">
        <v>8574</v>
      </c>
      <c r="B2677" s="190" t="s">
        <v>3554</v>
      </c>
      <c r="C2677" s="190" t="s">
        <v>3555</v>
      </c>
      <c r="D2677" s="190" t="s">
        <v>3448</v>
      </c>
    </row>
    <row r="2678" spans="1:4">
      <c r="A2678" s="190">
        <v>8574</v>
      </c>
      <c r="B2678" s="190" t="s">
        <v>3556</v>
      </c>
      <c r="C2678" s="190" t="s">
        <v>3555</v>
      </c>
      <c r="D2678" s="190" t="s">
        <v>3448</v>
      </c>
    </row>
    <row r="2679" spans="1:4">
      <c r="A2679" s="190">
        <v>8574</v>
      </c>
      <c r="B2679" s="190" t="s">
        <v>3555</v>
      </c>
      <c r="C2679" s="190" t="s">
        <v>3555</v>
      </c>
      <c r="D2679" s="190" t="s">
        <v>3448</v>
      </c>
    </row>
    <row r="2680" spans="1:4">
      <c r="A2680" s="190">
        <v>8574</v>
      </c>
      <c r="B2680" s="190" t="s">
        <v>3555</v>
      </c>
      <c r="C2680" s="190" t="s">
        <v>3555</v>
      </c>
      <c r="D2680" s="190" t="s">
        <v>3448</v>
      </c>
    </row>
    <row r="2681" spans="1:4">
      <c r="A2681" s="190">
        <v>8574</v>
      </c>
      <c r="B2681" s="190" t="s">
        <v>3557</v>
      </c>
      <c r="C2681" s="190" t="s">
        <v>3555</v>
      </c>
      <c r="D2681" s="190" t="s">
        <v>3448</v>
      </c>
    </row>
    <row r="2682" spans="1:4">
      <c r="A2682" s="190">
        <v>8596</v>
      </c>
      <c r="B2682" s="190" t="s">
        <v>3558</v>
      </c>
      <c r="C2682" s="190" t="s">
        <v>3559</v>
      </c>
      <c r="D2682" s="190" t="s">
        <v>3448</v>
      </c>
    </row>
    <row r="2683" spans="1:4">
      <c r="A2683" s="190">
        <v>8596</v>
      </c>
      <c r="B2683" s="190" t="s">
        <v>3559</v>
      </c>
      <c r="C2683" s="190" t="s">
        <v>3559</v>
      </c>
      <c r="D2683" s="190" t="s">
        <v>3448</v>
      </c>
    </row>
    <row r="2684" spans="1:4">
      <c r="A2684" s="190">
        <v>8597</v>
      </c>
      <c r="B2684" s="190" t="s">
        <v>3560</v>
      </c>
      <c r="C2684" s="190" t="s">
        <v>3559</v>
      </c>
      <c r="D2684" s="190" t="s">
        <v>3448</v>
      </c>
    </row>
    <row r="2685" spans="1:4">
      <c r="A2685" s="190">
        <v>8274</v>
      </c>
      <c r="B2685" s="190" t="s">
        <v>3561</v>
      </c>
      <c r="C2685" s="190" t="s">
        <v>3561</v>
      </c>
      <c r="D2685" s="190" t="s">
        <v>3448</v>
      </c>
    </row>
    <row r="2686" spans="1:4">
      <c r="A2686" s="190">
        <v>8564</v>
      </c>
      <c r="B2686" s="190" t="s">
        <v>3562</v>
      </c>
      <c r="C2686" s="190" t="s">
        <v>3563</v>
      </c>
      <c r="D2686" s="190" t="s">
        <v>3448</v>
      </c>
    </row>
    <row r="2687" spans="1:4">
      <c r="A2687" s="190">
        <v>8564</v>
      </c>
      <c r="B2687" s="190" t="s">
        <v>3564</v>
      </c>
      <c r="C2687" s="190" t="s">
        <v>3563</v>
      </c>
      <c r="D2687" s="190" t="s">
        <v>3448</v>
      </c>
    </row>
    <row r="2688" spans="1:4">
      <c r="A2688" s="190">
        <v>8564</v>
      </c>
      <c r="B2688" s="190" t="s">
        <v>3565</v>
      </c>
      <c r="C2688" s="190" t="s">
        <v>3563</v>
      </c>
      <c r="D2688" s="190" t="s">
        <v>3448</v>
      </c>
    </row>
    <row r="2689" spans="1:4">
      <c r="A2689" s="190">
        <v>8564</v>
      </c>
      <c r="B2689" s="190" t="s">
        <v>3563</v>
      </c>
      <c r="C2689" s="190" t="s">
        <v>3563</v>
      </c>
      <c r="D2689" s="190" t="s">
        <v>3448</v>
      </c>
    </row>
    <row r="2690" spans="1:4">
      <c r="A2690" s="190">
        <v>8564</v>
      </c>
      <c r="B2690" s="190" t="s">
        <v>3566</v>
      </c>
      <c r="C2690" s="190" t="s">
        <v>3563</v>
      </c>
      <c r="D2690" s="190" t="s">
        <v>3448</v>
      </c>
    </row>
    <row r="2691" spans="1:4">
      <c r="A2691" s="190">
        <v>8564</v>
      </c>
      <c r="B2691" s="190" t="s">
        <v>3567</v>
      </c>
      <c r="C2691" s="190" t="s">
        <v>3563</v>
      </c>
      <c r="D2691" s="190" t="s">
        <v>3448</v>
      </c>
    </row>
    <row r="2692" spans="1:4">
      <c r="A2692" s="190">
        <v>8564</v>
      </c>
      <c r="B2692" s="190" t="s">
        <v>3568</v>
      </c>
      <c r="C2692" s="190" t="s">
        <v>3563</v>
      </c>
      <c r="D2692" s="190" t="s">
        <v>3448</v>
      </c>
    </row>
    <row r="2693" spans="1:4">
      <c r="A2693" s="190">
        <v>9556</v>
      </c>
      <c r="B2693" s="190" t="s">
        <v>3569</v>
      </c>
      <c r="C2693" s="190" t="s">
        <v>3569</v>
      </c>
      <c r="D2693" s="190" t="s">
        <v>3448</v>
      </c>
    </row>
    <row r="2694" spans="1:4">
      <c r="A2694" s="190">
        <v>9556</v>
      </c>
      <c r="B2694" s="190" t="s">
        <v>3570</v>
      </c>
      <c r="C2694" s="190" t="s">
        <v>3569</v>
      </c>
      <c r="D2694" s="190" t="s">
        <v>3448</v>
      </c>
    </row>
    <row r="2695" spans="1:4">
      <c r="A2695" s="190">
        <v>9562</v>
      </c>
      <c r="B2695" s="190" t="s">
        <v>3571</v>
      </c>
      <c r="C2695" s="190" t="s">
        <v>3569</v>
      </c>
      <c r="D2695" s="190" t="s">
        <v>3448</v>
      </c>
    </row>
    <row r="2696" spans="1:4">
      <c r="A2696" s="190">
        <v>9562</v>
      </c>
      <c r="B2696" s="190" t="s">
        <v>3572</v>
      </c>
      <c r="C2696" s="190" t="s">
        <v>3569</v>
      </c>
      <c r="D2696" s="190" t="s">
        <v>3448</v>
      </c>
    </row>
    <row r="2697" spans="1:4">
      <c r="A2697" s="190">
        <v>9553</v>
      </c>
      <c r="B2697" s="190" t="s">
        <v>3573</v>
      </c>
      <c r="C2697" s="190" t="s">
        <v>3573</v>
      </c>
      <c r="D2697" s="190" t="s">
        <v>3448</v>
      </c>
    </row>
    <row r="2698" spans="1:4">
      <c r="A2698" s="190">
        <v>8362</v>
      </c>
      <c r="B2698" s="190" t="s">
        <v>3574</v>
      </c>
      <c r="C2698" s="190" t="s">
        <v>3575</v>
      </c>
      <c r="D2698" s="190" t="s">
        <v>3448</v>
      </c>
    </row>
    <row r="2699" spans="1:4">
      <c r="A2699" s="190">
        <v>8363</v>
      </c>
      <c r="B2699" s="190" t="s">
        <v>3576</v>
      </c>
      <c r="C2699" s="190" t="s">
        <v>3575</v>
      </c>
      <c r="D2699" s="190" t="s">
        <v>3448</v>
      </c>
    </row>
    <row r="2700" spans="1:4">
      <c r="A2700" s="190">
        <v>9502</v>
      </c>
      <c r="B2700" s="190" t="s">
        <v>3577</v>
      </c>
      <c r="C2700" s="190" t="s">
        <v>3577</v>
      </c>
      <c r="D2700" s="190" t="s">
        <v>3448</v>
      </c>
    </row>
    <row r="2701" spans="1:4">
      <c r="A2701" s="190">
        <v>8360</v>
      </c>
      <c r="B2701" s="190" t="s">
        <v>3578</v>
      </c>
      <c r="C2701" s="190" t="s">
        <v>3579</v>
      </c>
      <c r="D2701" s="190" t="s">
        <v>3448</v>
      </c>
    </row>
    <row r="2702" spans="1:4">
      <c r="A2702" s="190">
        <v>8360</v>
      </c>
      <c r="B2702" s="190" t="s">
        <v>3580</v>
      </c>
      <c r="C2702" s="190" t="s">
        <v>3579</v>
      </c>
      <c r="D2702" s="190" t="s">
        <v>3448</v>
      </c>
    </row>
    <row r="2703" spans="1:4">
      <c r="A2703" s="190">
        <v>8374</v>
      </c>
      <c r="B2703" s="190" t="s">
        <v>3581</v>
      </c>
      <c r="C2703" s="190" t="s">
        <v>3582</v>
      </c>
      <c r="D2703" s="190" t="s">
        <v>3448</v>
      </c>
    </row>
    <row r="2704" spans="1:4">
      <c r="A2704" s="190">
        <v>8374</v>
      </c>
      <c r="B2704" s="190" t="s">
        <v>3583</v>
      </c>
      <c r="C2704" s="190" t="s">
        <v>3582</v>
      </c>
      <c r="D2704" s="190" t="s">
        <v>3448</v>
      </c>
    </row>
    <row r="2705" spans="1:4">
      <c r="A2705" s="190">
        <v>8376</v>
      </c>
      <c r="B2705" s="190" t="s">
        <v>3582</v>
      </c>
      <c r="C2705" s="190" t="s">
        <v>3582</v>
      </c>
      <c r="D2705" s="190" t="s">
        <v>3448</v>
      </c>
    </row>
    <row r="2706" spans="1:4">
      <c r="A2706" s="190">
        <v>8376</v>
      </c>
      <c r="B2706" s="190" t="s">
        <v>3584</v>
      </c>
      <c r="C2706" s="190" t="s">
        <v>3582</v>
      </c>
      <c r="D2706" s="190" t="s">
        <v>3448</v>
      </c>
    </row>
    <row r="2707" spans="1:4">
      <c r="A2707" s="190">
        <v>9506</v>
      </c>
      <c r="B2707" s="190" t="s">
        <v>3585</v>
      </c>
      <c r="C2707" s="190" t="s">
        <v>3585</v>
      </c>
      <c r="D2707" s="190" t="s">
        <v>3448</v>
      </c>
    </row>
    <row r="2708" spans="1:4">
      <c r="A2708" s="190">
        <v>9508</v>
      </c>
      <c r="B2708" s="190" t="s">
        <v>3586</v>
      </c>
      <c r="C2708" s="190" t="s">
        <v>3585</v>
      </c>
      <c r="D2708" s="190" t="s">
        <v>3448</v>
      </c>
    </row>
    <row r="2709" spans="1:4">
      <c r="A2709" s="190">
        <v>9542</v>
      </c>
      <c r="B2709" s="190" t="s">
        <v>3587</v>
      </c>
      <c r="C2709" s="190" t="s">
        <v>3588</v>
      </c>
      <c r="D2709" s="190" t="s">
        <v>3448</v>
      </c>
    </row>
    <row r="2710" spans="1:4">
      <c r="A2710" s="190">
        <v>9543</v>
      </c>
      <c r="B2710" s="190" t="s">
        <v>3589</v>
      </c>
      <c r="C2710" s="190" t="s">
        <v>3588</v>
      </c>
      <c r="D2710" s="190" t="s">
        <v>3448</v>
      </c>
    </row>
    <row r="2711" spans="1:4">
      <c r="A2711" s="190">
        <v>9532</v>
      </c>
      <c r="B2711" s="190" t="s">
        <v>2791</v>
      </c>
      <c r="C2711" s="190" t="s">
        <v>3590</v>
      </c>
      <c r="D2711" s="190" t="s">
        <v>3448</v>
      </c>
    </row>
    <row r="2712" spans="1:4">
      <c r="A2712" s="190">
        <v>8577</v>
      </c>
      <c r="B2712" s="190" t="s">
        <v>3591</v>
      </c>
      <c r="C2712" s="190" t="s">
        <v>3591</v>
      </c>
      <c r="D2712" s="190" t="s">
        <v>3448</v>
      </c>
    </row>
    <row r="2713" spans="1:4">
      <c r="A2713" s="190">
        <v>8370</v>
      </c>
      <c r="B2713" s="190" t="s">
        <v>3592</v>
      </c>
      <c r="C2713" s="190" t="s">
        <v>3592</v>
      </c>
      <c r="D2713" s="190" t="s">
        <v>3448</v>
      </c>
    </row>
    <row r="2714" spans="1:4">
      <c r="A2714" s="190">
        <v>8371</v>
      </c>
      <c r="B2714" s="190" t="s">
        <v>3593</v>
      </c>
      <c r="C2714" s="190" t="s">
        <v>3592</v>
      </c>
      <c r="D2714" s="190" t="s">
        <v>3448</v>
      </c>
    </row>
    <row r="2715" spans="1:4">
      <c r="A2715" s="190">
        <v>8372</v>
      </c>
      <c r="B2715" s="190" t="s">
        <v>3594</v>
      </c>
      <c r="C2715" s="190" t="s">
        <v>3592</v>
      </c>
      <c r="D2715" s="190" t="s">
        <v>3448</v>
      </c>
    </row>
    <row r="2716" spans="1:4">
      <c r="A2716" s="190">
        <v>9573</v>
      </c>
      <c r="B2716" s="190" t="s">
        <v>3595</v>
      </c>
      <c r="C2716" s="190" t="s">
        <v>3592</v>
      </c>
      <c r="D2716" s="190" t="s">
        <v>3448</v>
      </c>
    </row>
    <row r="2717" spans="1:4">
      <c r="A2717" s="190">
        <v>9554</v>
      </c>
      <c r="B2717" s="190" t="s">
        <v>3596</v>
      </c>
      <c r="C2717" s="190" t="s">
        <v>3597</v>
      </c>
      <c r="D2717" s="190" t="s">
        <v>3448</v>
      </c>
    </row>
    <row r="2718" spans="1:4">
      <c r="A2718" s="190">
        <v>9555</v>
      </c>
      <c r="B2718" s="190" t="s">
        <v>3598</v>
      </c>
      <c r="C2718" s="190" t="s">
        <v>3597</v>
      </c>
      <c r="D2718" s="190" t="s">
        <v>3448</v>
      </c>
    </row>
    <row r="2719" spans="1:4">
      <c r="A2719" s="190">
        <v>9545</v>
      </c>
      <c r="B2719" s="190" t="s">
        <v>3599</v>
      </c>
      <c r="C2719" s="190" t="s">
        <v>3599</v>
      </c>
      <c r="D2719" s="190" t="s">
        <v>3448</v>
      </c>
    </row>
    <row r="2720" spans="1:4">
      <c r="A2720" s="190">
        <v>9546</v>
      </c>
      <c r="B2720" s="190" t="s">
        <v>3600</v>
      </c>
      <c r="C2720" s="190" t="s">
        <v>3599</v>
      </c>
      <c r="D2720" s="190" t="s">
        <v>3448</v>
      </c>
    </row>
    <row r="2721" spans="1:4">
      <c r="A2721" s="190">
        <v>9535</v>
      </c>
      <c r="B2721" s="190" t="s">
        <v>3601</v>
      </c>
      <c r="C2721" s="190" t="s">
        <v>3602</v>
      </c>
      <c r="D2721" s="190" t="s">
        <v>3448</v>
      </c>
    </row>
    <row r="2722" spans="1:4">
      <c r="A2722" s="190">
        <v>9514</v>
      </c>
      <c r="B2722" s="190" t="s">
        <v>3603</v>
      </c>
      <c r="C2722" s="190" t="s">
        <v>3603</v>
      </c>
      <c r="D2722" s="190" t="s">
        <v>3448</v>
      </c>
    </row>
    <row r="2723" spans="1:4">
      <c r="A2723" s="190">
        <v>9515</v>
      </c>
      <c r="B2723" s="190" t="s">
        <v>3604</v>
      </c>
      <c r="C2723" s="190" t="s">
        <v>3603</v>
      </c>
      <c r="D2723" s="190" t="s">
        <v>3448</v>
      </c>
    </row>
    <row r="2724" spans="1:4">
      <c r="A2724" s="190">
        <v>8267</v>
      </c>
      <c r="B2724" s="190" t="s">
        <v>3605</v>
      </c>
      <c r="C2724" s="190" t="s">
        <v>3605</v>
      </c>
      <c r="D2724" s="190" t="s">
        <v>3448</v>
      </c>
    </row>
    <row r="2725" spans="1:4">
      <c r="A2725" s="190">
        <v>8264</v>
      </c>
      <c r="B2725" s="190" t="s">
        <v>3606</v>
      </c>
      <c r="C2725" s="190" t="s">
        <v>3606</v>
      </c>
      <c r="D2725" s="190" t="s">
        <v>3448</v>
      </c>
    </row>
    <row r="2726" spans="1:4">
      <c r="A2726" s="190">
        <v>8506</v>
      </c>
      <c r="B2726" s="190" t="s">
        <v>3607</v>
      </c>
      <c r="C2726" s="190" t="s">
        <v>3608</v>
      </c>
      <c r="D2726" s="190" t="s">
        <v>3448</v>
      </c>
    </row>
    <row r="2727" spans="1:4">
      <c r="A2727" s="190">
        <v>8535</v>
      </c>
      <c r="B2727" s="190" t="s">
        <v>3608</v>
      </c>
      <c r="C2727" s="190" t="s">
        <v>3608</v>
      </c>
      <c r="D2727" s="190" t="s">
        <v>3448</v>
      </c>
    </row>
    <row r="2728" spans="1:4">
      <c r="A2728" s="190">
        <v>8507</v>
      </c>
      <c r="B2728" s="190" t="s">
        <v>3609</v>
      </c>
      <c r="C2728" s="190" t="s">
        <v>3610</v>
      </c>
      <c r="D2728" s="190" t="s">
        <v>3448</v>
      </c>
    </row>
    <row r="2729" spans="1:4">
      <c r="A2729" s="190">
        <v>8508</v>
      </c>
      <c r="B2729" s="190" t="s">
        <v>3610</v>
      </c>
      <c r="C2729" s="190" t="s">
        <v>3610</v>
      </c>
      <c r="D2729" s="190" t="s">
        <v>3448</v>
      </c>
    </row>
    <row r="2730" spans="1:4">
      <c r="A2730" s="190">
        <v>8536</v>
      </c>
      <c r="B2730" s="190" t="s">
        <v>3611</v>
      </c>
      <c r="C2730" s="190" t="s">
        <v>3611</v>
      </c>
      <c r="D2730" s="190" t="s">
        <v>3448</v>
      </c>
    </row>
    <row r="2731" spans="1:4">
      <c r="A2731" s="190">
        <v>8537</v>
      </c>
      <c r="B2731" s="190" t="s">
        <v>3612</v>
      </c>
      <c r="C2731" s="190" t="s">
        <v>3611</v>
      </c>
      <c r="D2731" s="190" t="s">
        <v>3448</v>
      </c>
    </row>
    <row r="2732" spans="1:4">
      <c r="A2732" s="190">
        <v>8537</v>
      </c>
      <c r="B2732" s="190" t="s">
        <v>3613</v>
      </c>
      <c r="C2732" s="190" t="s">
        <v>3611</v>
      </c>
      <c r="D2732" s="190" t="s">
        <v>3448</v>
      </c>
    </row>
    <row r="2733" spans="1:4">
      <c r="A2733" s="190">
        <v>8265</v>
      </c>
      <c r="B2733" s="190" t="s">
        <v>3614</v>
      </c>
      <c r="C2733" s="190" t="s">
        <v>3614</v>
      </c>
      <c r="D2733" s="190" t="s">
        <v>3448</v>
      </c>
    </row>
    <row r="2734" spans="1:4">
      <c r="A2734" s="190">
        <v>8555</v>
      </c>
      <c r="B2734" s="190" t="s">
        <v>3615</v>
      </c>
      <c r="C2734" s="190" t="s">
        <v>3616</v>
      </c>
      <c r="D2734" s="190" t="s">
        <v>3448</v>
      </c>
    </row>
    <row r="2735" spans="1:4">
      <c r="A2735" s="190">
        <v>8505</v>
      </c>
      <c r="B2735" s="190" t="s">
        <v>3617</v>
      </c>
      <c r="C2735" s="190" t="s">
        <v>3617</v>
      </c>
      <c r="D2735" s="190" t="s">
        <v>3448</v>
      </c>
    </row>
    <row r="2736" spans="1:4">
      <c r="A2736" s="190">
        <v>8505</v>
      </c>
      <c r="B2736" s="190" t="s">
        <v>3618</v>
      </c>
      <c r="C2736" s="190" t="s">
        <v>3617</v>
      </c>
      <c r="D2736" s="190" t="s">
        <v>3448</v>
      </c>
    </row>
    <row r="2737" spans="1:4">
      <c r="A2737" s="190">
        <v>8558</v>
      </c>
      <c r="B2737" s="190" t="s">
        <v>3619</v>
      </c>
      <c r="C2737" s="190" t="s">
        <v>3619</v>
      </c>
      <c r="D2737" s="190" t="s">
        <v>3448</v>
      </c>
    </row>
    <row r="2738" spans="1:4">
      <c r="A2738" s="190">
        <v>8268</v>
      </c>
      <c r="B2738" s="190" t="s">
        <v>3620</v>
      </c>
      <c r="C2738" s="190" t="s">
        <v>3621</v>
      </c>
      <c r="D2738" s="190" t="s">
        <v>3448</v>
      </c>
    </row>
    <row r="2739" spans="1:4">
      <c r="A2739" s="190">
        <v>8268</v>
      </c>
      <c r="B2739" s="190" t="s">
        <v>3621</v>
      </c>
      <c r="C2739" s="190" t="s">
        <v>3621</v>
      </c>
      <c r="D2739" s="190" t="s">
        <v>3448</v>
      </c>
    </row>
    <row r="2740" spans="1:4">
      <c r="A2740" s="190">
        <v>8269</v>
      </c>
      <c r="B2740" s="190" t="s">
        <v>3622</v>
      </c>
      <c r="C2740" s="190" t="s">
        <v>3621</v>
      </c>
      <c r="D2740" s="190" t="s">
        <v>3448</v>
      </c>
    </row>
    <row r="2741" spans="1:4">
      <c r="A2741" s="190">
        <v>8266</v>
      </c>
      <c r="B2741" s="190" t="s">
        <v>3623</v>
      </c>
      <c r="C2741" s="190" t="s">
        <v>3623</v>
      </c>
      <c r="D2741" s="190" t="s">
        <v>3448</v>
      </c>
    </row>
    <row r="2742" spans="1:4">
      <c r="A2742" s="190">
        <v>8259</v>
      </c>
      <c r="B2742" s="190" t="s">
        <v>3624</v>
      </c>
      <c r="C2742" s="190" t="s">
        <v>3625</v>
      </c>
      <c r="D2742" s="190" t="s">
        <v>3448</v>
      </c>
    </row>
    <row r="2743" spans="1:4">
      <c r="A2743" s="190">
        <v>8259</v>
      </c>
      <c r="B2743" s="190" t="s">
        <v>3626</v>
      </c>
      <c r="C2743" s="190" t="s">
        <v>3625</v>
      </c>
      <c r="D2743" s="190" t="s">
        <v>3448</v>
      </c>
    </row>
    <row r="2744" spans="1:4">
      <c r="A2744" s="190">
        <v>8259</v>
      </c>
      <c r="B2744" s="190" t="s">
        <v>3627</v>
      </c>
      <c r="C2744" s="190" t="s">
        <v>3625</v>
      </c>
      <c r="D2744" s="190" t="s">
        <v>3448</v>
      </c>
    </row>
    <row r="2745" spans="1:4">
      <c r="A2745" s="190">
        <v>8259</v>
      </c>
      <c r="B2745" s="190" t="s">
        <v>3625</v>
      </c>
      <c r="C2745" s="190" t="s">
        <v>3625</v>
      </c>
      <c r="D2745" s="190" t="s">
        <v>3448</v>
      </c>
    </row>
    <row r="2746" spans="1:4">
      <c r="A2746" s="190">
        <v>8514</v>
      </c>
      <c r="B2746" s="190" t="s">
        <v>3628</v>
      </c>
      <c r="C2746" s="190" t="s">
        <v>3628</v>
      </c>
      <c r="D2746" s="190" t="s">
        <v>3448</v>
      </c>
    </row>
    <row r="2747" spans="1:4">
      <c r="A2747" s="190">
        <v>8572</v>
      </c>
      <c r="B2747" s="190" t="s">
        <v>3629</v>
      </c>
      <c r="C2747" s="190" t="s">
        <v>3630</v>
      </c>
      <c r="D2747" s="190" t="s">
        <v>3448</v>
      </c>
    </row>
    <row r="2748" spans="1:4">
      <c r="A2748" s="190">
        <v>8572</v>
      </c>
      <c r="B2748" s="190" t="s">
        <v>3629</v>
      </c>
      <c r="C2748" s="190" t="s">
        <v>3630</v>
      </c>
      <c r="D2748" s="190" t="s">
        <v>3448</v>
      </c>
    </row>
    <row r="2749" spans="1:4">
      <c r="A2749" s="190">
        <v>8572</v>
      </c>
      <c r="B2749" s="190" t="s">
        <v>3631</v>
      </c>
      <c r="C2749" s="190" t="s">
        <v>3630</v>
      </c>
      <c r="D2749" s="190" t="s">
        <v>3448</v>
      </c>
    </row>
    <row r="2750" spans="1:4">
      <c r="A2750" s="190">
        <v>8572</v>
      </c>
      <c r="B2750" s="190" t="s">
        <v>3632</v>
      </c>
      <c r="C2750" s="190" t="s">
        <v>3630</v>
      </c>
      <c r="D2750" s="190" t="s">
        <v>3448</v>
      </c>
    </row>
    <row r="2751" spans="1:4">
      <c r="A2751" s="190">
        <v>8572</v>
      </c>
      <c r="B2751" s="190" t="s">
        <v>3633</v>
      </c>
      <c r="C2751" s="190" t="s">
        <v>3630</v>
      </c>
      <c r="D2751" s="190" t="s">
        <v>3448</v>
      </c>
    </row>
    <row r="2752" spans="1:4">
      <c r="A2752" s="190">
        <v>8576</v>
      </c>
      <c r="B2752" s="190" t="s">
        <v>3634</v>
      </c>
      <c r="C2752" s="190" t="s">
        <v>3630</v>
      </c>
      <c r="D2752" s="190" t="s">
        <v>3448</v>
      </c>
    </row>
    <row r="2753" spans="1:4">
      <c r="A2753" s="190">
        <v>8585</v>
      </c>
      <c r="B2753" s="190" t="s">
        <v>3635</v>
      </c>
      <c r="C2753" s="190" t="s">
        <v>3636</v>
      </c>
      <c r="D2753" s="190" t="s">
        <v>3448</v>
      </c>
    </row>
    <row r="2754" spans="1:4">
      <c r="A2754" s="190">
        <v>8585</v>
      </c>
      <c r="B2754" s="190" t="s">
        <v>3637</v>
      </c>
      <c r="C2754" s="190" t="s">
        <v>3636</v>
      </c>
      <c r="D2754" s="190" t="s">
        <v>3448</v>
      </c>
    </row>
    <row r="2755" spans="1:4">
      <c r="A2755" s="190">
        <v>8585</v>
      </c>
      <c r="B2755" s="190" t="s">
        <v>3636</v>
      </c>
      <c r="C2755" s="190" t="s">
        <v>3636</v>
      </c>
      <c r="D2755" s="190" t="s">
        <v>3448</v>
      </c>
    </row>
    <row r="2756" spans="1:4">
      <c r="A2756" s="190">
        <v>8585</v>
      </c>
      <c r="B2756" s="190" t="s">
        <v>3638</v>
      </c>
      <c r="C2756" s="190" t="s">
        <v>3636</v>
      </c>
      <c r="D2756" s="190" t="s">
        <v>3448</v>
      </c>
    </row>
    <row r="2757" spans="1:4">
      <c r="A2757" s="190">
        <v>8586</v>
      </c>
      <c r="B2757" s="190" t="s">
        <v>3639</v>
      </c>
      <c r="C2757" s="190" t="s">
        <v>3636</v>
      </c>
      <c r="D2757" s="190" t="s">
        <v>3448</v>
      </c>
    </row>
    <row r="2758" spans="1:4">
      <c r="A2758" s="190">
        <v>8586</v>
      </c>
      <c r="B2758" s="190" t="s">
        <v>3640</v>
      </c>
      <c r="C2758" s="190" t="s">
        <v>3636</v>
      </c>
      <c r="D2758" s="190" t="s">
        <v>3448</v>
      </c>
    </row>
    <row r="2759" spans="1:4">
      <c r="A2759" s="190">
        <v>8575</v>
      </c>
      <c r="B2759" s="190" t="s">
        <v>3641</v>
      </c>
      <c r="C2759" s="190" t="s">
        <v>3642</v>
      </c>
      <c r="D2759" s="190" t="s">
        <v>3448</v>
      </c>
    </row>
    <row r="2760" spans="1:4">
      <c r="A2760" s="190">
        <v>8575</v>
      </c>
      <c r="B2760" s="190" t="s">
        <v>3643</v>
      </c>
      <c r="C2760" s="190" t="s">
        <v>3642</v>
      </c>
      <c r="D2760" s="190" t="s">
        <v>3448</v>
      </c>
    </row>
    <row r="2761" spans="1:4">
      <c r="A2761" s="190">
        <v>8584</v>
      </c>
      <c r="B2761" s="190" t="s">
        <v>3644</v>
      </c>
      <c r="C2761" s="190" t="s">
        <v>3642</v>
      </c>
      <c r="D2761" s="190" t="s">
        <v>3448</v>
      </c>
    </row>
    <row r="2762" spans="1:4">
      <c r="A2762" s="190">
        <v>8584</v>
      </c>
      <c r="B2762" s="190" t="s">
        <v>3645</v>
      </c>
      <c r="C2762" s="190" t="s">
        <v>3642</v>
      </c>
      <c r="D2762" s="190" t="s">
        <v>3448</v>
      </c>
    </row>
    <row r="2763" spans="1:4">
      <c r="A2763" s="190">
        <v>9503</v>
      </c>
      <c r="B2763" s="190" t="s">
        <v>3646</v>
      </c>
      <c r="C2763" s="190" t="s">
        <v>3647</v>
      </c>
      <c r="D2763" s="190" t="s">
        <v>3448</v>
      </c>
    </row>
    <row r="2764" spans="1:4">
      <c r="A2764" s="190">
        <v>9503</v>
      </c>
      <c r="B2764" s="190" t="s">
        <v>3648</v>
      </c>
      <c r="C2764" s="190" t="s">
        <v>3647</v>
      </c>
      <c r="D2764" s="190" t="s">
        <v>3448</v>
      </c>
    </row>
    <row r="2765" spans="1:4">
      <c r="A2765" s="190">
        <v>9504</v>
      </c>
      <c r="B2765" s="190" t="s">
        <v>3649</v>
      </c>
      <c r="C2765" s="190" t="s">
        <v>3647</v>
      </c>
      <c r="D2765" s="190" t="s">
        <v>3448</v>
      </c>
    </row>
    <row r="2766" spans="1:4">
      <c r="A2766" s="190">
        <v>9517</v>
      </c>
      <c r="B2766" s="190" t="s">
        <v>3650</v>
      </c>
      <c r="C2766" s="190" t="s">
        <v>3647</v>
      </c>
      <c r="D2766" s="190" t="s">
        <v>3448</v>
      </c>
    </row>
    <row r="2767" spans="1:4">
      <c r="A2767" s="190">
        <v>9565</v>
      </c>
      <c r="B2767" s="190" t="s">
        <v>3647</v>
      </c>
      <c r="C2767" s="190" t="s">
        <v>3647</v>
      </c>
      <c r="D2767" s="190" t="s">
        <v>3448</v>
      </c>
    </row>
    <row r="2768" spans="1:4">
      <c r="A2768" s="190">
        <v>9565</v>
      </c>
      <c r="B2768" s="190" t="s">
        <v>3651</v>
      </c>
      <c r="C2768" s="190" t="s">
        <v>3647</v>
      </c>
      <c r="D2768" s="190" t="s">
        <v>3448</v>
      </c>
    </row>
    <row r="2769" spans="1:4">
      <c r="A2769" s="190">
        <v>9565</v>
      </c>
      <c r="B2769" s="190" t="s">
        <v>3652</v>
      </c>
      <c r="C2769" s="190" t="s">
        <v>3647</v>
      </c>
      <c r="D2769" s="190" t="s">
        <v>3448</v>
      </c>
    </row>
    <row r="2770" spans="1:4">
      <c r="A2770" s="190">
        <v>9565</v>
      </c>
      <c r="B2770" s="190" t="s">
        <v>3653</v>
      </c>
      <c r="C2770" s="190" t="s">
        <v>3647</v>
      </c>
      <c r="D2770" s="190" t="s">
        <v>3448</v>
      </c>
    </row>
    <row r="2771" spans="1:4">
      <c r="A2771" s="190">
        <v>9565</v>
      </c>
      <c r="B2771" s="190" t="s">
        <v>3654</v>
      </c>
      <c r="C2771" s="190" t="s">
        <v>3647</v>
      </c>
      <c r="D2771" s="190" t="s">
        <v>3448</v>
      </c>
    </row>
    <row r="2772" spans="1:4">
      <c r="A2772" s="190">
        <v>8560</v>
      </c>
      <c r="B2772" s="190" t="s">
        <v>3655</v>
      </c>
      <c r="C2772" s="190" t="s">
        <v>3655</v>
      </c>
      <c r="D2772" s="190" t="s">
        <v>3448</v>
      </c>
    </row>
    <row r="2773" spans="1:4">
      <c r="A2773" s="190">
        <v>8561</v>
      </c>
      <c r="B2773" s="190" t="s">
        <v>3656</v>
      </c>
      <c r="C2773" s="190" t="s">
        <v>3655</v>
      </c>
      <c r="D2773" s="190" t="s">
        <v>3448</v>
      </c>
    </row>
    <row r="2774" spans="1:4">
      <c r="A2774" s="190">
        <v>8570</v>
      </c>
      <c r="B2774" s="190" t="s">
        <v>3657</v>
      </c>
      <c r="C2774" s="190" t="s">
        <v>3657</v>
      </c>
      <c r="D2774" s="190" t="s">
        <v>3448</v>
      </c>
    </row>
    <row r="2775" spans="1:4">
      <c r="A2775" s="190">
        <v>8554</v>
      </c>
      <c r="B2775" s="190" t="s">
        <v>3658</v>
      </c>
      <c r="C2775" s="190" t="s">
        <v>3659</v>
      </c>
      <c r="D2775" s="190" t="s">
        <v>3448</v>
      </c>
    </row>
    <row r="2776" spans="1:4">
      <c r="A2776" s="190">
        <v>8554</v>
      </c>
      <c r="B2776" s="190" t="s">
        <v>3660</v>
      </c>
      <c r="C2776" s="190" t="s">
        <v>3659</v>
      </c>
      <c r="D2776" s="190" t="s">
        <v>3448</v>
      </c>
    </row>
    <row r="2777" spans="1:4">
      <c r="A2777" s="190">
        <v>8556</v>
      </c>
      <c r="B2777" s="190" t="s">
        <v>3659</v>
      </c>
      <c r="C2777" s="190" t="s">
        <v>3659</v>
      </c>
      <c r="D2777" s="190" t="s">
        <v>3448</v>
      </c>
    </row>
    <row r="2778" spans="1:4">
      <c r="A2778" s="190">
        <v>8556</v>
      </c>
      <c r="B2778" s="190" t="s">
        <v>3661</v>
      </c>
      <c r="C2778" s="190" t="s">
        <v>3659</v>
      </c>
      <c r="D2778" s="190" t="s">
        <v>3448</v>
      </c>
    </row>
    <row r="2779" spans="1:4">
      <c r="A2779" s="190">
        <v>8556</v>
      </c>
      <c r="B2779" s="190" t="s">
        <v>3662</v>
      </c>
      <c r="C2779" s="190" t="s">
        <v>3659</v>
      </c>
      <c r="D2779" s="190" t="s">
        <v>3448</v>
      </c>
    </row>
    <row r="2780" spans="1:4">
      <c r="A2780" s="190">
        <v>8556</v>
      </c>
      <c r="B2780" s="190" t="s">
        <v>3663</v>
      </c>
      <c r="C2780" s="190" t="s">
        <v>3659</v>
      </c>
      <c r="D2780" s="190" t="s">
        <v>3448</v>
      </c>
    </row>
    <row r="2781" spans="1:4">
      <c r="A2781" s="190">
        <v>8564</v>
      </c>
      <c r="B2781" s="190" t="s">
        <v>3664</v>
      </c>
      <c r="C2781" s="190" t="s">
        <v>3659</v>
      </c>
      <c r="D2781" s="190" t="s">
        <v>3448</v>
      </c>
    </row>
    <row r="2782" spans="1:4">
      <c r="A2782" s="190">
        <v>6517</v>
      </c>
      <c r="B2782" s="190" t="s">
        <v>3665</v>
      </c>
      <c r="C2782" s="190" t="s">
        <v>3666</v>
      </c>
      <c r="D2782" s="190" t="s">
        <v>3667</v>
      </c>
    </row>
    <row r="2783" spans="1:4">
      <c r="A2783" s="190">
        <v>6532</v>
      </c>
      <c r="B2783" s="190" t="s">
        <v>3668</v>
      </c>
      <c r="C2783" s="190" t="s">
        <v>3666</v>
      </c>
      <c r="D2783" s="190" t="s">
        <v>3667</v>
      </c>
    </row>
    <row r="2784" spans="1:4">
      <c r="A2784" s="190">
        <v>6500</v>
      </c>
      <c r="B2784" s="190" t="s">
        <v>3669</v>
      </c>
      <c r="C2784" s="190" t="s">
        <v>3669</v>
      </c>
      <c r="D2784" s="190" t="s">
        <v>3667</v>
      </c>
    </row>
    <row r="2785" spans="1:4">
      <c r="A2785" s="190">
        <v>6503</v>
      </c>
      <c r="B2785" s="190" t="s">
        <v>3669</v>
      </c>
      <c r="C2785" s="190" t="s">
        <v>3669</v>
      </c>
      <c r="D2785" s="190" t="s">
        <v>3667</v>
      </c>
    </row>
    <row r="2786" spans="1:4">
      <c r="A2786" s="190">
        <v>6512</v>
      </c>
      <c r="B2786" s="190" t="s">
        <v>3670</v>
      </c>
      <c r="C2786" s="190" t="s">
        <v>3669</v>
      </c>
      <c r="D2786" s="190" t="s">
        <v>3667</v>
      </c>
    </row>
    <row r="2787" spans="1:4">
      <c r="A2787" s="190">
        <v>6513</v>
      </c>
      <c r="B2787" s="190" t="s">
        <v>3671</v>
      </c>
      <c r="C2787" s="190" t="s">
        <v>3669</v>
      </c>
      <c r="D2787" s="190" t="s">
        <v>3667</v>
      </c>
    </row>
    <row r="2788" spans="1:4">
      <c r="A2788" s="190">
        <v>6514</v>
      </c>
      <c r="B2788" s="190" t="s">
        <v>3672</v>
      </c>
      <c r="C2788" s="190" t="s">
        <v>3669</v>
      </c>
      <c r="D2788" s="190" t="s">
        <v>3667</v>
      </c>
    </row>
    <row r="2789" spans="1:4">
      <c r="A2789" s="190">
        <v>6515</v>
      </c>
      <c r="B2789" s="190" t="s">
        <v>3673</v>
      </c>
      <c r="C2789" s="190" t="s">
        <v>3669</v>
      </c>
      <c r="D2789" s="190" t="s">
        <v>3667</v>
      </c>
    </row>
    <row r="2790" spans="1:4">
      <c r="A2790" s="190">
        <v>6518</v>
      </c>
      <c r="B2790" s="190" t="s">
        <v>3674</v>
      </c>
      <c r="C2790" s="190" t="s">
        <v>3669</v>
      </c>
      <c r="D2790" s="190" t="s">
        <v>3667</v>
      </c>
    </row>
    <row r="2791" spans="1:4">
      <c r="A2791" s="190">
        <v>6523</v>
      </c>
      <c r="B2791" s="190" t="s">
        <v>3675</v>
      </c>
      <c r="C2791" s="190" t="s">
        <v>3669</v>
      </c>
      <c r="D2791" s="190" t="s">
        <v>3667</v>
      </c>
    </row>
    <row r="2792" spans="1:4">
      <c r="A2792" s="190">
        <v>6524</v>
      </c>
      <c r="B2792" s="190" t="s">
        <v>3676</v>
      </c>
      <c r="C2792" s="190" t="s">
        <v>3669</v>
      </c>
      <c r="D2792" s="190" t="s">
        <v>3667</v>
      </c>
    </row>
    <row r="2793" spans="1:4">
      <c r="A2793" s="190">
        <v>6525</v>
      </c>
      <c r="B2793" s="190" t="s">
        <v>3677</v>
      </c>
      <c r="C2793" s="190" t="s">
        <v>3669</v>
      </c>
      <c r="D2793" s="190" t="s">
        <v>3667</v>
      </c>
    </row>
    <row r="2794" spans="1:4">
      <c r="A2794" s="190">
        <v>6528</v>
      </c>
      <c r="B2794" s="190" t="s">
        <v>3678</v>
      </c>
      <c r="C2794" s="190" t="s">
        <v>3669</v>
      </c>
      <c r="D2794" s="190" t="s">
        <v>3667</v>
      </c>
    </row>
    <row r="2795" spans="1:4">
      <c r="A2795" s="190">
        <v>6582</v>
      </c>
      <c r="B2795" s="190" t="s">
        <v>3679</v>
      </c>
      <c r="C2795" s="190" t="s">
        <v>3669</v>
      </c>
      <c r="D2795" s="190" t="s">
        <v>3667</v>
      </c>
    </row>
    <row r="2796" spans="1:4">
      <c r="A2796" s="190">
        <v>6583</v>
      </c>
      <c r="B2796" s="190" t="s">
        <v>3680</v>
      </c>
      <c r="C2796" s="190" t="s">
        <v>3669</v>
      </c>
      <c r="D2796" s="190" t="s">
        <v>3667</v>
      </c>
    </row>
    <row r="2797" spans="1:4">
      <c r="A2797" s="190">
        <v>6584</v>
      </c>
      <c r="B2797" s="190" t="s">
        <v>3681</v>
      </c>
      <c r="C2797" s="190" t="s">
        <v>3669</v>
      </c>
      <c r="D2797" s="190" t="s">
        <v>3667</v>
      </c>
    </row>
    <row r="2798" spans="1:4">
      <c r="A2798" s="190">
        <v>6702</v>
      </c>
      <c r="B2798" s="190" t="s">
        <v>3682</v>
      </c>
      <c r="C2798" s="190" t="s">
        <v>3669</v>
      </c>
      <c r="D2798" s="190" t="s">
        <v>3667</v>
      </c>
    </row>
    <row r="2799" spans="1:4">
      <c r="A2799" s="190">
        <v>6593</v>
      </c>
      <c r="B2799" s="190" t="s">
        <v>3683</v>
      </c>
      <c r="C2799" s="190" t="s">
        <v>3683</v>
      </c>
      <c r="D2799" s="190" t="s">
        <v>3667</v>
      </c>
    </row>
    <row r="2800" spans="1:4">
      <c r="A2800" s="190">
        <v>6599</v>
      </c>
      <c r="B2800" s="190" t="s">
        <v>3684</v>
      </c>
      <c r="C2800" s="190" t="s">
        <v>3683</v>
      </c>
      <c r="D2800" s="190" t="s">
        <v>3667</v>
      </c>
    </row>
    <row r="2801" spans="1:4">
      <c r="A2801" s="190">
        <v>6810</v>
      </c>
      <c r="B2801" s="190" t="s">
        <v>3685</v>
      </c>
      <c r="C2801" s="190" t="s">
        <v>3685</v>
      </c>
      <c r="D2801" s="190" t="s">
        <v>3667</v>
      </c>
    </row>
    <row r="2802" spans="1:4">
      <c r="A2802" s="190">
        <v>6533</v>
      </c>
      <c r="B2802" s="190" t="s">
        <v>3686</v>
      </c>
      <c r="C2802" s="190" t="s">
        <v>3686</v>
      </c>
      <c r="D2802" s="190" t="s">
        <v>3667</v>
      </c>
    </row>
    <row r="2803" spans="1:4">
      <c r="A2803" s="190">
        <v>6592</v>
      </c>
      <c r="B2803" s="190" t="s">
        <v>3687</v>
      </c>
      <c r="C2803" s="190" t="s">
        <v>3688</v>
      </c>
      <c r="D2803" s="190" t="s">
        <v>3667</v>
      </c>
    </row>
    <row r="2804" spans="1:4">
      <c r="A2804" s="190">
        <v>6715</v>
      </c>
      <c r="B2804" s="190" t="s">
        <v>3689</v>
      </c>
      <c r="C2804" s="190" t="s">
        <v>3690</v>
      </c>
      <c r="D2804" s="190" t="s">
        <v>3667</v>
      </c>
    </row>
    <row r="2805" spans="1:4">
      <c r="A2805" s="190">
        <v>6716</v>
      </c>
      <c r="B2805" s="190" t="s">
        <v>3690</v>
      </c>
      <c r="C2805" s="190" t="s">
        <v>3690</v>
      </c>
      <c r="D2805" s="190" t="s">
        <v>3667</v>
      </c>
    </row>
    <row r="2806" spans="1:4">
      <c r="A2806" s="190">
        <v>6716</v>
      </c>
      <c r="B2806" s="190" t="s">
        <v>3691</v>
      </c>
      <c r="C2806" s="190" t="s">
        <v>3690</v>
      </c>
      <c r="D2806" s="190" t="s">
        <v>3667</v>
      </c>
    </row>
    <row r="2807" spans="1:4">
      <c r="A2807" s="190">
        <v>6716</v>
      </c>
      <c r="B2807" s="190" t="s">
        <v>3692</v>
      </c>
      <c r="C2807" s="190" t="s">
        <v>3690</v>
      </c>
      <c r="D2807" s="190" t="s">
        <v>3667</v>
      </c>
    </row>
    <row r="2808" spans="1:4">
      <c r="A2808" s="190">
        <v>6721</v>
      </c>
      <c r="B2808" s="190" t="s">
        <v>3693</v>
      </c>
      <c r="C2808" s="190" t="s">
        <v>3690</v>
      </c>
      <c r="D2808" s="190" t="s">
        <v>3667</v>
      </c>
    </row>
    <row r="2809" spans="1:4">
      <c r="A2809" s="190">
        <v>6722</v>
      </c>
      <c r="B2809" s="190" t="s">
        <v>3694</v>
      </c>
      <c r="C2809" s="190" t="s">
        <v>3690</v>
      </c>
      <c r="D2809" s="190" t="s">
        <v>3667</v>
      </c>
    </row>
    <row r="2810" spans="1:4">
      <c r="A2810" s="190">
        <v>6723</v>
      </c>
      <c r="B2810" s="190" t="s">
        <v>3695</v>
      </c>
      <c r="C2810" s="190" t="s">
        <v>3690</v>
      </c>
      <c r="D2810" s="190" t="s">
        <v>3667</v>
      </c>
    </row>
    <row r="2811" spans="1:4">
      <c r="A2811" s="190">
        <v>6723</v>
      </c>
      <c r="B2811" s="190" t="s">
        <v>3696</v>
      </c>
      <c r="C2811" s="190" t="s">
        <v>3690</v>
      </c>
      <c r="D2811" s="190" t="s">
        <v>3667</v>
      </c>
    </row>
    <row r="2812" spans="1:4">
      <c r="A2812" s="190">
        <v>6723</v>
      </c>
      <c r="B2812" s="190" t="s">
        <v>3697</v>
      </c>
      <c r="C2812" s="190" t="s">
        <v>3690</v>
      </c>
      <c r="D2812" s="190" t="s">
        <v>3667</v>
      </c>
    </row>
    <row r="2813" spans="1:4">
      <c r="A2813" s="190">
        <v>6724</v>
      </c>
      <c r="B2813" s="190" t="s">
        <v>3698</v>
      </c>
      <c r="C2813" s="190" t="s">
        <v>3690</v>
      </c>
      <c r="D2813" s="190" t="s">
        <v>3667</v>
      </c>
    </row>
    <row r="2814" spans="1:4">
      <c r="A2814" s="190">
        <v>6724</v>
      </c>
      <c r="B2814" s="190" t="s">
        <v>3699</v>
      </c>
      <c r="C2814" s="190" t="s">
        <v>3690</v>
      </c>
      <c r="D2814" s="190" t="s">
        <v>3667</v>
      </c>
    </row>
    <row r="2815" spans="1:4">
      <c r="A2815" s="190">
        <v>6717</v>
      </c>
      <c r="B2815" s="190" t="s">
        <v>3700</v>
      </c>
      <c r="C2815" s="190" t="s">
        <v>3701</v>
      </c>
      <c r="D2815" s="190" t="s">
        <v>3667</v>
      </c>
    </row>
    <row r="2816" spans="1:4">
      <c r="A2816" s="190">
        <v>6717</v>
      </c>
      <c r="B2816" s="190" t="s">
        <v>3702</v>
      </c>
      <c r="C2816" s="190" t="s">
        <v>3701</v>
      </c>
      <c r="D2816" s="190" t="s">
        <v>3667</v>
      </c>
    </row>
    <row r="2817" spans="1:4">
      <c r="A2817" s="190">
        <v>6718</v>
      </c>
      <c r="B2817" s="190" t="s">
        <v>3703</v>
      </c>
      <c r="C2817" s="190" t="s">
        <v>3701</v>
      </c>
      <c r="D2817" s="190" t="s">
        <v>3667</v>
      </c>
    </row>
    <row r="2818" spans="1:4">
      <c r="A2818" s="190">
        <v>6718</v>
      </c>
      <c r="B2818" s="190" t="s">
        <v>3704</v>
      </c>
      <c r="C2818" s="190" t="s">
        <v>3701</v>
      </c>
      <c r="D2818" s="190" t="s">
        <v>3667</v>
      </c>
    </row>
    <row r="2819" spans="1:4">
      <c r="A2819" s="190">
        <v>6719</v>
      </c>
      <c r="B2819" s="190" t="s">
        <v>3705</v>
      </c>
      <c r="C2819" s="190" t="s">
        <v>3701</v>
      </c>
      <c r="D2819" s="190" t="s">
        <v>3667</v>
      </c>
    </row>
    <row r="2820" spans="1:4">
      <c r="A2820" s="190">
        <v>6719</v>
      </c>
      <c r="B2820" s="190" t="s">
        <v>3705</v>
      </c>
      <c r="C2820" s="190" t="s">
        <v>3701</v>
      </c>
      <c r="D2820" s="190" t="s">
        <v>3667</v>
      </c>
    </row>
    <row r="2821" spans="1:4">
      <c r="A2821" s="190">
        <v>6720</v>
      </c>
      <c r="B2821" s="190" t="s">
        <v>3706</v>
      </c>
      <c r="C2821" s="190" t="s">
        <v>3701</v>
      </c>
      <c r="D2821" s="190" t="s">
        <v>3667</v>
      </c>
    </row>
    <row r="2822" spans="1:4">
      <c r="A2822" s="190">
        <v>6720</v>
      </c>
      <c r="B2822" s="190" t="s">
        <v>3707</v>
      </c>
      <c r="C2822" s="190" t="s">
        <v>3701</v>
      </c>
      <c r="D2822" s="190" t="s">
        <v>3667</v>
      </c>
    </row>
    <row r="2823" spans="1:4">
      <c r="A2823" s="190">
        <v>6713</v>
      </c>
      <c r="B2823" s="190" t="s">
        <v>3708</v>
      </c>
      <c r="C2823" s="190" t="s">
        <v>3709</v>
      </c>
      <c r="D2823" s="190" t="s">
        <v>3667</v>
      </c>
    </row>
    <row r="2824" spans="1:4">
      <c r="A2824" s="190">
        <v>6714</v>
      </c>
      <c r="B2824" s="190" t="s">
        <v>3710</v>
      </c>
      <c r="C2824" s="190" t="s">
        <v>3709</v>
      </c>
      <c r="D2824" s="190" t="s">
        <v>3667</v>
      </c>
    </row>
    <row r="2825" spans="1:4">
      <c r="A2825" s="190">
        <v>6721</v>
      </c>
      <c r="B2825" s="190" t="s">
        <v>3711</v>
      </c>
      <c r="C2825" s="190" t="s">
        <v>3709</v>
      </c>
      <c r="D2825" s="190" t="s">
        <v>3667</v>
      </c>
    </row>
    <row r="2826" spans="1:4">
      <c r="A2826" s="190">
        <v>6780</v>
      </c>
      <c r="B2826" s="190" t="s">
        <v>3712</v>
      </c>
      <c r="C2826" s="190" t="s">
        <v>3712</v>
      </c>
      <c r="D2826" s="190" t="s">
        <v>3667</v>
      </c>
    </row>
    <row r="2827" spans="1:4">
      <c r="A2827" s="190">
        <v>6780</v>
      </c>
      <c r="B2827" s="190" t="s">
        <v>3713</v>
      </c>
      <c r="C2827" s="190" t="s">
        <v>3712</v>
      </c>
      <c r="D2827" s="190" t="s">
        <v>3667</v>
      </c>
    </row>
    <row r="2828" spans="1:4">
      <c r="A2828" s="190">
        <v>6781</v>
      </c>
      <c r="B2828" s="190" t="s">
        <v>3714</v>
      </c>
      <c r="C2828" s="190" t="s">
        <v>3715</v>
      </c>
      <c r="D2828" s="190" t="s">
        <v>3667</v>
      </c>
    </row>
    <row r="2829" spans="1:4">
      <c r="A2829" s="190">
        <v>6781</v>
      </c>
      <c r="B2829" s="190" t="s">
        <v>3715</v>
      </c>
      <c r="C2829" s="190" t="s">
        <v>3715</v>
      </c>
      <c r="D2829" s="190" t="s">
        <v>3667</v>
      </c>
    </row>
    <row r="2830" spans="1:4">
      <c r="A2830" s="190">
        <v>6743</v>
      </c>
      <c r="B2830" s="190" t="s">
        <v>3716</v>
      </c>
      <c r="C2830" s="190" t="s">
        <v>3717</v>
      </c>
      <c r="D2830" s="190" t="s">
        <v>3667</v>
      </c>
    </row>
    <row r="2831" spans="1:4">
      <c r="A2831" s="190">
        <v>6774</v>
      </c>
      <c r="B2831" s="190" t="s">
        <v>3718</v>
      </c>
      <c r="C2831" s="190" t="s">
        <v>3718</v>
      </c>
      <c r="D2831" s="190" t="s">
        <v>3667</v>
      </c>
    </row>
    <row r="2832" spans="1:4">
      <c r="A2832" s="190">
        <v>6746</v>
      </c>
      <c r="B2832" s="190" t="s">
        <v>3719</v>
      </c>
      <c r="C2832" s="190" t="s">
        <v>3720</v>
      </c>
      <c r="D2832" s="190" t="s">
        <v>3667</v>
      </c>
    </row>
    <row r="2833" spans="1:4">
      <c r="A2833" s="190">
        <v>6746</v>
      </c>
      <c r="B2833" s="190" t="s">
        <v>3721</v>
      </c>
      <c r="C2833" s="190" t="s">
        <v>3720</v>
      </c>
      <c r="D2833" s="190" t="s">
        <v>3667</v>
      </c>
    </row>
    <row r="2834" spans="1:4">
      <c r="A2834" s="190">
        <v>6746</v>
      </c>
      <c r="B2834" s="190" t="s">
        <v>3722</v>
      </c>
      <c r="C2834" s="190" t="s">
        <v>3720</v>
      </c>
      <c r="D2834" s="190" t="s">
        <v>3667</v>
      </c>
    </row>
    <row r="2835" spans="1:4">
      <c r="A2835" s="190">
        <v>6747</v>
      </c>
      <c r="B2835" s="190" t="s">
        <v>3723</v>
      </c>
      <c r="C2835" s="190" t="s">
        <v>3720</v>
      </c>
      <c r="D2835" s="190" t="s">
        <v>3667</v>
      </c>
    </row>
    <row r="2836" spans="1:4">
      <c r="A2836" s="190">
        <v>6748</v>
      </c>
      <c r="B2836" s="190" t="s">
        <v>3724</v>
      </c>
      <c r="C2836" s="190" t="s">
        <v>3720</v>
      </c>
      <c r="D2836" s="190" t="s">
        <v>3667</v>
      </c>
    </row>
    <row r="2837" spans="1:4">
      <c r="A2837" s="190">
        <v>6749</v>
      </c>
      <c r="B2837" s="190" t="s">
        <v>3725</v>
      </c>
      <c r="C2837" s="190" t="s">
        <v>3720</v>
      </c>
      <c r="D2837" s="190" t="s">
        <v>3667</v>
      </c>
    </row>
    <row r="2838" spans="1:4">
      <c r="A2838" s="190">
        <v>6749</v>
      </c>
      <c r="B2838" s="190" t="s">
        <v>3726</v>
      </c>
      <c r="C2838" s="190" t="s">
        <v>3720</v>
      </c>
      <c r="D2838" s="190" t="s">
        <v>3667</v>
      </c>
    </row>
    <row r="2839" spans="1:4">
      <c r="A2839" s="190">
        <v>6760</v>
      </c>
      <c r="B2839" s="190" t="s">
        <v>3720</v>
      </c>
      <c r="C2839" s="190" t="s">
        <v>3720</v>
      </c>
      <c r="D2839" s="190" t="s">
        <v>3667</v>
      </c>
    </row>
    <row r="2840" spans="1:4">
      <c r="A2840" s="190">
        <v>6760</v>
      </c>
      <c r="B2840" s="190" t="s">
        <v>3727</v>
      </c>
      <c r="C2840" s="190" t="s">
        <v>3720</v>
      </c>
      <c r="D2840" s="190" t="s">
        <v>3667</v>
      </c>
    </row>
    <row r="2841" spans="1:4">
      <c r="A2841" s="190">
        <v>6760</v>
      </c>
      <c r="B2841" s="190" t="s">
        <v>3728</v>
      </c>
      <c r="C2841" s="190" t="s">
        <v>3720</v>
      </c>
      <c r="D2841" s="190" t="s">
        <v>3667</v>
      </c>
    </row>
    <row r="2842" spans="1:4">
      <c r="A2842" s="190">
        <v>6760</v>
      </c>
      <c r="B2842" s="190" t="s">
        <v>3729</v>
      </c>
      <c r="C2842" s="190" t="s">
        <v>3720</v>
      </c>
      <c r="D2842" s="190" t="s">
        <v>3667</v>
      </c>
    </row>
    <row r="2843" spans="1:4">
      <c r="A2843" s="190">
        <v>6760</v>
      </c>
      <c r="B2843" s="190" t="s">
        <v>3730</v>
      </c>
      <c r="C2843" s="190" t="s">
        <v>3720</v>
      </c>
      <c r="D2843" s="190" t="s">
        <v>3667</v>
      </c>
    </row>
    <row r="2844" spans="1:4">
      <c r="A2844" s="190">
        <v>6760</v>
      </c>
      <c r="B2844" s="190" t="s">
        <v>3731</v>
      </c>
      <c r="C2844" s="190" t="s">
        <v>3720</v>
      </c>
      <c r="D2844" s="190" t="s">
        <v>3667</v>
      </c>
    </row>
    <row r="2845" spans="1:4">
      <c r="A2845" s="190">
        <v>6763</v>
      </c>
      <c r="B2845" s="190" t="s">
        <v>3732</v>
      </c>
      <c r="C2845" s="190" t="s">
        <v>3720</v>
      </c>
      <c r="D2845" s="190" t="s">
        <v>3667</v>
      </c>
    </row>
    <row r="2846" spans="1:4">
      <c r="A2846" s="190">
        <v>6763</v>
      </c>
      <c r="B2846" s="190" t="s">
        <v>3733</v>
      </c>
      <c r="C2846" s="190" t="s">
        <v>3720</v>
      </c>
      <c r="D2846" s="190" t="s">
        <v>3667</v>
      </c>
    </row>
    <row r="2847" spans="1:4">
      <c r="A2847" s="190">
        <v>6764</v>
      </c>
      <c r="B2847" s="190" t="s">
        <v>3734</v>
      </c>
      <c r="C2847" s="190" t="s">
        <v>3720</v>
      </c>
      <c r="D2847" s="190" t="s">
        <v>3667</v>
      </c>
    </row>
    <row r="2848" spans="1:4">
      <c r="A2848" s="190">
        <v>6745</v>
      </c>
      <c r="B2848" s="190" t="s">
        <v>3735</v>
      </c>
      <c r="C2848" s="190" t="s">
        <v>3735</v>
      </c>
      <c r="D2848" s="190" t="s">
        <v>3667</v>
      </c>
    </row>
    <row r="2849" spans="1:4">
      <c r="A2849" s="190">
        <v>6744</v>
      </c>
      <c r="B2849" s="190" t="s">
        <v>3736</v>
      </c>
      <c r="C2849" s="190" t="s">
        <v>3736</v>
      </c>
      <c r="D2849" s="190" t="s">
        <v>3667</v>
      </c>
    </row>
    <row r="2850" spans="1:4">
      <c r="A2850" s="190">
        <v>6742</v>
      </c>
      <c r="B2850" s="190" t="s">
        <v>3737</v>
      </c>
      <c r="C2850" s="190" t="s">
        <v>3737</v>
      </c>
      <c r="D2850" s="190" t="s">
        <v>3667</v>
      </c>
    </row>
    <row r="2851" spans="1:4">
      <c r="A2851" s="190">
        <v>6772</v>
      </c>
      <c r="B2851" s="190" t="s">
        <v>3738</v>
      </c>
      <c r="C2851" s="190" t="s">
        <v>3739</v>
      </c>
      <c r="D2851" s="190" t="s">
        <v>3667</v>
      </c>
    </row>
    <row r="2852" spans="1:4">
      <c r="A2852" s="190">
        <v>6773</v>
      </c>
      <c r="B2852" s="190" t="s">
        <v>3739</v>
      </c>
      <c r="C2852" s="190" t="s">
        <v>3739</v>
      </c>
      <c r="D2852" s="190" t="s">
        <v>3667</v>
      </c>
    </row>
    <row r="2853" spans="1:4">
      <c r="A2853" s="190">
        <v>6775</v>
      </c>
      <c r="B2853" s="190" t="s">
        <v>3740</v>
      </c>
      <c r="C2853" s="190" t="s">
        <v>3741</v>
      </c>
      <c r="D2853" s="190" t="s">
        <v>3667</v>
      </c>
    </row>
    <row r="2854" spans="1:4">
      <c r="A2854" s="190">
        <v>6776</v>
      </c>
      <c r="B2854" s="190" t="s">
        <v>3742</v>
      </c>
      <c r="C2854" s="190" t="s">
        <v>3741</v>
      </c>
      <c r="D2854" s="190" t="s">
        <v>3667</v>
      </c>
    </row>
    <row r="2855" spans="1:4">
      <c r="A2855" s="190">
        <v>6777</v>
      </c>
      <c r="B2855" s="190" t="s">
        <v>3741</v>
      </c>
      <c r="C2855" s="190" t="s">
        <v>3741</v>
      </c>
      <c r="D2855" s="190" t="s">
        <v>3667</v>
      </c>
    </row>
    <row r="2856" spans="1:4">
      <c r="A2856" s="190">
        <v>6777</v>
      </c>
      <c r="B2856" s="190" t="s">
        <v>3743</v>
      </c>
      <c r="C2856" s="190" t="s">
        <v>3741</v>
      </c>
      <c r="D2856" s="190" t="s">
        <v>3667</v>
      </c>
    </row>
    <row r="2857" spans="1:4">
      <c r="A2857" s="190">
        <v>6612</v>
      </c>
      <c r="B2857" s="190" t="s">
        <v>3744</v>
      </c>
      <c r="C2857" s="190" t="s">
        <v>3744</v>
      </c>
      <c r="D2857" s="190" t="s">
        <v>3667</v>
      </c>
    </row>
    <row r="2858" spans="1:4">
      <c r="A2858" s="190">
        <v>6645</v>
      </c>
      <c r="B2858" s="190" t="s">
        <v>3745</v>
      </c>
      <c r="C2858" s="190" t="s">
        <v>3745</v>
      </c>
      <c r="D2858" s="190" t="s">
        <v>3667</v>
      </c>
    </row>
    <row r="2859" spans="1:4">
      <c r="A2859" s="190">
        <v>6614</v>
      </c>
      <c r="B2859" s="190" t="s">
        <v>3746</v>
      </c>
      <c r="C2859" s="190" t="s">
        <v>3746</v>
      </c>
      <c r="D2859" s="190" t="s">
        <v>3667</v>
      </c>
    </row>
    <row r="2860" spans="1:4">
      <c r="A2860" s="190">
        <v>6614</v>
      </c>
      <c r="B2860" s="190" t="s">
        <v>3747</v>
      </c>
      <c r="C2860" s="190" t="s">
        <v>3746</v>
      </c>
      <c r="D2860" s="190" t="s">
        <v>3667</v>
      </c>
    </row>
    <row r="2861" spans="1:4">
      <c r="A2861" s="190">
        <v>6596</v>
      </c>
      <c r="B2861" s="190" t="s">
        <v>3748</v>
      </c>
      <c r="C2861" s="190" t="s">
        <v>3748</v>
      </c>
      <c r="D2861" s="190" t="s">
        <v>3667</v>
      </c>
    </row>
    <row r="2862" spans="1:4">
      <c r="A2862" s="190">
        <v>6595</v>
      </c>
      <c r="B2862" s="190" t="s">
        <v>3749</v>
      </c>
      <c r="C2862" s="190" t="s">
        <v>3750</v>
      </c>
      <c r="D2862" s="190" t="s">
        <v>3667</v>
      </c>
    </row>
    <row r="2863" spans="1:4">
      <c r="A2863" s="190">
        <v>6600</v>
      </c>
      <c r="B2863" s="190" t="s">
        <v>3751</v>
      </c>
      <c r="C2863" s="190" t="s">
        <v>3751</v>
      </c>
      <c r="D2863" s="190" t="s">
        <v>3667</v>
      </c>
    </row>
    <row r="2864" spans="1:4">
      <c r="A2864" s="190">
        <v>6600</v>
      </c>
      <c r="B2864" s="190" t="s">
        <v>3751</v>
      </c>
      <c r="C2864" s="190" t="s">
        <v>3751</v>
      </c>
      <c r="D2864" s="190" t="s">
        <v>3667</v>
      </c>
    </row>
    <row r="2865" spans="1:4">
      <c r="A2865" s="190">
        <v>6600</v>
      </c>
      <c r="B2865" s="190" t="s">
        <v>3752</v>
      </c>
      <c r="C2865" s="190" t="s">
        <v>3751</v>
      </c>
      <c r="D2865" s="190" t="s">
        <v>3667</v>
      </c>
    </row>
    <row r="2866" spans="1:4">
      <c r="A2866" s="190">
        <v>6605</v>
      </c>
      <c r="B2866" s="190" t="s">
        <v>3751</v>
      </c>
      <c r="C2866" s="190" t="s">
        <v>3751</v>
      </c>
      <c r="D2866" s="190" t="s">
        <v>3667</v>
      </c>
    </row>
    <row r="2867" spans="1:4">
      <c r="A2867" s="190">
        <v>6616</v>
      </c>
      <c r="B2867" s="190" t="s">
        <v>3753</v>
      </c>
      <c r="C2867" s="190" t="s">
        <v>3753</v>
      </c>
      <c r="D2867" s="190" t="s">
        <v>3667</v>
      </c>
    </row>
    <row r="2868" spans="1:4">
      <c r="A2868" s="190">
        <v>6618</v>
      </c>
      <c r="B2868" s="190" t="s">
        <v>3754</v>
      </c>
      <c r="C2868" s="190" t="s">
        <v>3753</v>
      </c>
      <c r="D2868" s="190" t="s">
        <v>3667</v>
      </c>
    </row>
    <row r="2869" spans="1:4">
      <c r="A2869" s="190">
        <v>6647</v>
      </c>
      <c r="B2869" s="190" t="s">
        <v>3755</v>
      </c>
      <c r="C2869" s="190" t="s">
        <v>3755</v>
      </c>
      <c r="D2869" s="190" t="s">
        <v>3667</v>
      </c>
    </row>
    <row r="2870" spans="1:4">
      <c r="A2870" s="190">
        <v>6648</v>
      </c>
      <c r="B2870" s="190" t="s">
        <v>3756</v>
      </c>
      <c r="C2870" s="190" t="s">
        <v>3756</v>
      </c>
      <c r="D2870" s="190" t="s">
        <v>3667</v>
      </c>
    </row>
    <row r="2871" spans="1:4">
      <c r="A2871" s="190">
        <v>6600</v>
      </c>
      <c r="B2871" s="190" t="s">
        <v>3757</v>
      </c>
      <c r="C2871" s="190" t="s">
        <v>3757</v>
      </c>
      <c r="D2871" s="190" t="s">
        <v>3667</v>
      </c>
    </row>
    <row r="2872" spans="1:4">
      <c r="A2872" s="190">
        <v>6644</v>
      </c>
      <c r="B2872" s="190" t="s">
        <v>3758</v>
      </c>
      <c r="C2872" s="190" t="s">
        <v>3758</v>
      </c>
      <c r="D2872" s="190" t="s">
        <v>3667</v>
      </c>
    </row>
    <row r="2873" spans="1:4">
      <c r="A2873" s="190">
        <v>6613</v>
      </c>
      <c r="B2873" s="190" t="s">
        <v>3759</v>
      </c>
      <c r="C2873" s="190" t="s">
        <v>3760</v>
      </c>
      <c r="D2873" s="190" t="s">
        <v>3667</v>
      </c>
    </row>
    <row r="2874" spans="1:4">
      <c r="A2874" s="190">
        <v>6622</v>
      </c>
      <c r="B2874" s="190" t="s">
        <v>3760</v>
      </c>
      <c r="C2874" s="190" t="s">
        <v>3760</v>
      </c>
      <c r="D2874" s="190" t="s">
        <v>3667</v>
      </c>
    </row>
    <row r="2875" spans="1:4">
      <c r="A2875" s="190">
        <v>6598</v>
      </c>
      <c r="B2875" s="190" t="s">
        <v>3761</v>
      </c>
      <c r="C2875" s="190" t="s">
        <v>3762</v>
      </c>
      <c r="D2875" s="190" t="s">
        <v>3667</v>
      </c>
    </row>
    <row r="2876" spans="1:4">
      <c r="A2876" s="190">
        <v>6646</v>
      </c>
      <c r="B2876" s="190" t="s">
        <v>3763</v>
      </c>
      <c r="C2876" s="190" t="s">
        <v>3762</v>
      </c>
      <c r="D2876" s="190" t="s">
        <v>3667</v>
      </c>
    </row>
    <row r="2877" spans="1:4">
      <c r="A2877" s="190">
        <v>6611</v>
      </c>
      <c r="B2877" s="190" t="s">
        <v>3764</v>
      </c>
      <c r="C2877" s="190" t="s">
        <v>3765</v>
      </c>
      <c r="D2877" s="190" t="s">
        <v>3667</v>
      </c>
    </row>
    <row r="2878" spans="1:4">
      <c r="A2878" s="190">
        <v>6611</v>
      </c>
      <c r="B2878" s="190" t="s">
        <v>3766</v>
      </c>
      <c r="C2878" s="190" t="s">
        <v>3765</v>
      </c>
      <c r="D2878" s="190" t="s">
        <v>3667</v>
      </c>
    </row>
    <row r="2879" spans="1:4">
      <c r="A2879" s="190">
        <v>6611</v>
      </c>
      <c r="B2879" s="190" t="s">
        <v>3767</v>
      </c>
      <c r="C2879" s="190" t="s">
        <v>3765</v>
      </c>
      <c r="D2879" s="190" t="s">
        <v>3667</v>
      </c>
    </row>
    <row r="2880" spans="1:4">
      <c r="A2880" s="190">
        <v>6661</v>
      </c>
      <c r="B2880" s="190" t="s">
        <v>3768</v>
      </c>
      <c r="C2880" s="190" t="s">
        <v>3765</v>
      </c>
      <c r="D2880" s="190" t="s">
        <v>3667</v>
      </c>
    </row>
    <row r="2881" spans="1:4">
      <c r="A2881" s="190">
        <v>6661</v>
      </c>
      <c r="B2881" s="190" t="s">
        <v>3769</v>
      </c>
      <c r="C2881" s="190" t="s">
        <v>3765</v>
      </c>
      <c r="D2881" s="190" t="s">
        <v>3667</v>
      </c>
    </row>
    <row r="2882" spans="1:4">
      <c r="A2882" s="190">
        <v>6661</v>
      </c>
      <c r="B2882" s="190" t="s">
        <v>3770</v>
      </c>
      <c r="C2882" s="190" t="s">
        <v>3765</v>
      </c>
      <c r="D2882" s="190" t="s">
        <v>3667</v>
      </c>
    </row>
    <row r="2883" spans="1:4">
      <c r="A2883" s="190">
        <v>6662</v>
      </c>
      <c r="B2883" s="190" t="s">
        <v>3771</v>
      </c>
      <c r="C2883" s="190" t="s">
        <v>3765</v>
      </c>
      <c r="D2883" s="190" t="s">
        <v>3667</v>
      </c>
    </row>
    <row r="2884" spans="1:4">
      <c r="A2884" s="190">
        <v>6663</v>
      </c>
      <c r="B2884" s="190" t="s">
        <v>3772</v>
      </c>
      <c r="C2884" s="190" t="s">
        <v>3765</v>
      </c>
      <c r="D2884" s="190" t="s">
        <v>3667</v>
      </c>
    </row>
    <row r="2885" spans="1:4">
      <c r="A2885" s="190">
        <v>6663</v>
      </c>
      <c r="B2885" s="190" t="s">
        <v>3773</v>
      </c>
      <c r="C2885" s="190" t="s">
        <v>3765</v>
      </c>
      <c r="D2885" s="190" t="s">
        <v>3667</v>
      </c>
    </row>
    <row r="2886" spans="1:4">
      <c r="A2886" s="190">
        <v>6664</v>
      </c>
      <c r="B2886" s="190" t="s">
        <v>3774</v>
      </c>
      <c r="C2886" s="190" t="s">
        <v>3765</v>
      </c>
      <c r="D2886" s="190" t="s">
        <v>3667</v>
      </c>
    </row>
    <row r="2887" spans="1:4">
      <c r="A2887" s="190">
        <v>6516</v>
      </c>
      <c r="B2887" s="190" t="s">
        <v>3775</v>
      </c>
      <c r="C2887" s="190" t="s">
        <v>3776</v>
      </c>
      <c r="D2887" s="190" t="s">
        <v>3667</v>
      </c>
    </row>
    <row r="2888" spans="1:4">
      <c r="A2888" s="190">
        <v>6597</v>
      </c>
      <c r="B2888" s="190" t="s">
        <v>3777</v>
      </c>
      <c r="C2888" s="190" t="s">
        <v>3776</v>
      </c>
      <c r="D2888" s="190" t="s">
        <v>3667</v>
      </c>
    </row>
    <row r="2889" spans="1:4">
      <c r="A2889" s="190">
        <v>6982</v>
      </c>
      <c r="B2889" s="190" t="s">
        <v>3778</v>
      </c>
      <c r="C2889" s="190" t="s">
        <v>3778</v>
      </c>
      <c r="D2889" s="190" t="s">
        <v>3667</v>
      </c>
    </row>
    <row r="2890" spans="1:4">
      <c r="A2890" s="190">
        <v>6990</v>
      </c>
      <c r="B2890" s="190" t="s">
        <v>3779</v>
      </c>
      <c r="C2890" s="190" t="s">
        <v>3778</v>
      </c>
      <c r="D2890" s="190" t="s">
        <v>3667</v>
      </c>
    </row>
    <row r="2891" spans="1:4">
      <c r="A2891" s="190">
        <v>6994</v>
      </c>
      <c r="B2891" s="190" t="s">
        <v>3780</v>
      </c>
      <c r="C2891" s="190" t="s">
        <v>3780</v>
      </c>
      <c r="D2891" s="190" t="s">
        <v>3667</v>
      </c>
    </row>
    <row r="2892" spans="1:4">
      <c r="A2892" s="190">
        <v>6822</v>
      </c>
      <c r="B2892" s="190" t="s">
        <v>3781</v>
      </c>
      <c r="C2892" s="190" t="s">
        <v>3781</v>
      </c>
      <c r="D2892" s="190" t="s">
        <v>3667</v>
      </c>
    </row>
    <row r="2893" spans="1:4">
      <c r="A2893" s="190">
        <v>6823</v>
      </c>
      <c r="B2893" s="190" t="s">
        <v>3782</v>
      </c>
      <c r="C2893" s="190" t="s">
        <v>3781</v>
      </c>
      <c r="D2893" s="190" t="s">
        <v>3667</v>
      </c>
    </row>
    <row r="2894" spans="1:4">
      <c r="A2894" s="190">
        <v>6999</v>
      </c>
      <c r="B2894" s="190" t="s">
        <v>3783</v>
      </c>
      <c r="C2894" s="190" t="s">
        <v>3783</v>
      </c>
      <c r="D2894" s="190" t="s">
        <v>3667</v>
      </c>
    </row>
    <row r="2895" spans="1:4">
      <c r="A2895" s="190">
        <v>6930</v>
      </c>
      <c r="B2895" s="190" t="s">
        <v>3784</v>
      </c>
      <c r="C2895" s="190" t="s">
        <v>3784</v>
      </c>
      <c r="D2895" s="190" t="s">
        <v>3667</v>
      </c>
    </row>
    <row r="2896" spans="1:4">
      <c r="A2896" s="190">
        <v>6981</v>
      </c>
      <c r="B2896" s="190" t="s">
        <v>3785</v>
      </c>
      <c r="C2896" s="190" t="s">
        <v>3785</v>
      </c>
      <c r="D2896" s="190" t="s">
        <v>3667</v>
      </c>
    </row>
    <row r="2897" spans="1:4">
      <c r="A2897" s="190">
        <v>6981</v>
      </c>
      <c r="B2897" s="190" t="s">
        <v>3785</v>
      </c>
      <c r="C2897" s="190" t="s">
        <v>3785</v>
      </c>
      <c r="D2897" s="190" t="s">
        <v>3667</v>
      </c>
    </row>
    <row r="2898" spans="1:4">
      <c r="A2898" s="190">
        <v>6981</v>
      </c>
      <c r="B2898" s="190" t="s">
        <v>3786</v>
      </c>
      <c r="C2898" s="190" t="s">
        <v>3785</v>
      </c>
      <c r="D2898" s="190" t="s">
        <v>3667</v>
      </c>
    </row>
    <row r="2899" spans="1:4">
      <c r="A2899" s="190">
        <v>6981</v>
      </c>
      <c r="B2899" s="190" t="s">
        <v>3787</v>
      </c>
      <c r="C2899" s="190" t="s">
        <v>3785</v>
      </c>
      <c r="D2899" s="190" t="s">
        <v>3667</v>
      </c>
    </row>
    <row r="2900" spans="1:4">
      <c r="A2900" s="190">
        <v>6934</v>
      </c>
      <c r="B2900" s="190" t="s">
        <v>3788</v>
      </c>
      <c r="C2900" s="190" t="s">
        <v>3788</v>
      </c>
      <c r="D2900" s="190" t="s">
        <v>3667</v>
      </c>
    </row>
    <row r="2901" spans="1:4">
      <c r="A2901" s="190">
        <v>6935</v>
      </c>
      <c r="B2901" s="190" t="s">
        <v>3789</v>
      </c>
      <c r="C2901" s="190" t="s">
        <v>3788</v>
      </c>
      <c r="D2901" s="190" t="s">
        <v>3667</v>
      </c>
    </row>
    <row r="2902" spans="1:4">
      <c r="A2902" s="190">
        <v>6992</v>
      </c>
      <c r="B2902" s="190" t="s">
        <v>3790</v>
      </c>
      <c r="C2902" s="190" t="s">
        <v>3788</v>
      </c>
      <c r="D2902" s="190" t="s">
        <v>3667</v>
      </c>
    </row>
    <row r="2903" spans="1:4">
      <c r="A2903" s="190">
        <v>6993</v>
      </c>
      <c r="B2903" s="190" t="s">
        <v>3791</v>
      </c>
      <c r="C2903" s="190" t="s">
        <v>3788</v>
      </c>
      <c r="D2903" s="190" t="s">
        <v>3667</v>
      </c>
    </row>
    <row r="2904" spans="1:4">
      <c r="A2904" s="190">
        <v>6816</v>
      </c>
      <c r="B2904" s="190" t="s">
        <v>3792</v>
      </c>
      <c r="C2904" s="190" t="s">
        <v>3792</v>
      </c>
      <c r="D2904" s="190" t="s">
        <v>3667</v>
      </c>
    </row>
    <row r="2905" spans="1:4">
      <c r="A2905" s="190">
        <v>6827</v>
      </c>
      <c r="B2905" s="190" t="s">
        <v>3793</v>
      </c>
      <c r="C2905" s="190" t="s">
        <v>3793</v>
      </c>
      <c r="D2905" s="190" t="s">
        <v>3667</v>
      </c>
    </row>
    <row r="2906" spans="1:4">
      <c r="A2906" s="190">
        <v>6867</v>
      </c>
      <c r="B2906" s="190" t="s">
        <v>3794</v>
      </c>
      <c r="C2906" s="190" t="s">
        <v>3793</v>
      </c>
      <c r="D2906" s="190" t="s">
        <v>3667</v>
      </c>
    </row>
    <row r="2907" spans="1:4">
      <c r="A2907" s="190">
        <v>6936</v>
      </c>
      <c r="B2907" s="190" t="s">
        <v>3795</v>
      </c>
      <c r="C2907" s="190" t="s">
        <v>3795</v>
      </c>
      <c r="D2907" s="190" t="s">
        <v>3667</v>
      </c>
    </row>
    <row r="2908" spans="1:4">
      <c r="A2908" s="190">
        <v>6814</v>
      </c>
      <c r="B2908" s="190" t="s">
        <v>3796</v>
      </c>
      <c r="C2908" s="190" t="s">
        <v>3796</v>
      </c>
      <c r="D2908" s="190" t="s">
        <v>3667</v>
      </c>
    </row>
    <row r="2909" spans="1:4">
      <c r="A2909" s="190">
        <v>6952</v>
      </c>
      <c r="B2909" s="190" t="s">
        <v>3797</v>
      </c>
      <c r="C2909" s="190" t="s">
        <v>3797</v>
      </c>
      <c r="D2909" s="190" t="s">
        <v>3667</v>
      </c>
    </row>
    <row r="2910" spans="1:4">
      <c r="A2910" s="190">
        <v>6987</v>
      </c>
      <c r="B2910" s="190" t="s">
        <v>3798</v>
      </c>
      <c r="C2910" s="190" t="s">
        <v>3798</v>
      </c>
      <c r="D2910" s="190" t="s">
        <v>3667</v>
      </c>
    </row>
    <row r="2911" spans="1:4">
      <c r="A2911" s="190">
        <v>6949</v>
      </c>
      <c r="B2911" s="190" t="s">
        <v>3799</v>
      </c>
      <c r="C2911" s="190" t="s">
        <v>3799</v>
      </c>
      <c r="D2911" s="190" t="s">
        <v>3667</v>
      </c>
    </row>
    <row r="2912" spans="1:4">
      <c r="A2912" s="190">
        <v>6944</v>
      </c>
      <c r="B2912" s="190" t="s">
        <v>3800</v>
      </c>
      <c r="C2912" s="190" t="s">
        <v>3800</v>
      </c>
      <c r="D2912" s="190" t="s">
        <v>3667</v>
      </c>
    </row>
    <row r="2913" spans="1:4">
      <c r="A2913" s="190">
        <v>6981</v>
      </c>
      <c r="B2913" s="190" t="s">
        <v>3801</v>
      </c>
      <c r="C2913" s="190" t="s">
        <v>3802</v>
      </c>
      <c r="D2913" s="190" t="s">
        <v>3667</v>
      </c>
    </row>
    <row r="2914" spans="1:4">
      <c r="A2914" s="190">
        <v>6986</v>
      </c>
      <c r="B2914" s="190" t="s">
        <v>3802</v>
      </c>
      <c r="C2914" s="190" t="s">
        <v>3802</v>
      </c>
      <c r="D2914" s="190" t="s">
        <v>3667</v>
      </c>
    </row>
    <row r="2915" spans="1:4">
      <c r="A2915" s="190">
        <v>6916</v>
      </c>
      <c r="B2915" s="190" t="s">
        <v>3803</v>
      </c>
      <c r="C2915" s="190" t="s">
        <v>3803</v>
      </c>
      <c r="D2915" s="190" t="s">
        <v>3667</v>
      </c>
    </row>
    <row r="2916" spans="1:4">
      <c r="A2916" s="190">
        <v>6929</v>
      </c>
      <c r="B2916" s="190" t="s">
        <v>3804</v>
      </c>
      <c r="C2916" s="190" t="s">
        <v>3804</v>
      </c>
      <c r="D2916" s="190" t="s">
        <v>3667</v>
      </c>
    </row>
    <row r="2917" spans="1:4">
      <c r="A2917" s="190">
        <v>6814</v>
      </c>
      <c r="B2917" s="190" t="s">
        <v>3805</v>
      </c>
      <c r="C2917" s="190" t="s">
        <v>3805</v>
      </c>
      <c r="D2917" s="190" t="s">
        <v>3667</v>
      </c>
    </row>
    <row r="2918" spans="1:4">
      <c r="A2918" s="190">
        <v>6900</v>
      </c>
      <c r="B2918" s="190" t="s">
        <v>3806</v>
      </c>
      <c r="C2918" s="190" t="s">
        <v>3806</v>
      </c>
      <c r="D2918" s="190" t="s">
        <v>3667</v>
      </c>
    </row>
    <row r="2919" spans="1:4">
      <c r="A2919" s="190">
        <v>6912</v>
      </c>
      <c r="B2919" s="190" t="s">
        <v>3807</v>
      </c>
      <c r="C2919" s="190" t="s">
        <v>3806</v>
      </c>
      <c r="D2919" s="190" t="s">
        <v>3667</v>
      </c>
    </row>
    <row r="2920" spans="1:4">
      <c r="A2920" s="190">
        <v>6913</v>
      </c>
      <c r="B2920" s="190" t="s">
        <v>3808</v>
      </c>
      <c r="C2920" s="190" t="s">
        <v>3806</v>
      </c>
      <c r="D2920" s="190" t="s">
        <v>3667</v>
      </c>
    </row>
    <row r="2921" spans="1:4">
      <c r="A2921" s="190">
        <v>6914</v>
      </c>
      <c r="B2921" s="190" t="s">
        <v>3809</v>
      </c>
      <c r="C2921" s="190" t="s">
        <v>3806</v>
      </c>
      <c r="D2921" s="190" t="s">
        <v>3667</v>
      </c>
    </row>
    <row r="2922" spans="1:4">
      <c r="A2922" s="190">
        <v>6915</v>
      </c>
      <c r="B2922" s="190" t="s">
        <v>3810</v>
      </c>
      <c r="C2922" s="190" t="s">
        <v>3806</v>
      </c>
      <c r="D2922" s="190" t="s">
        <v>3667</v>
      </c>
    </row>
    <row r="2923" spans="1:4">
      <c r="A2923" s="190">
        <v>6917</v>
      </c>
      <c r="B2923" s="190" t="s">
        <v>3811</v>
      </c>
      <c r="C2923" s="190" t="s">
        <v>3806</v>
      </c>
      <c r="D2923" s="190" t="s">
        <v>3667</v>
      </c>
    </row>
    <row r="2924" spans="1:4">
      <c r="A2924" s="190">
        <v>6918</v>
      </c>
      <c r="B2924" s="190" t="s">
        <v>3812</v>
      </c>
      <c r="C2924" s="190" t="s">
        <v>3806</v>
      </c>
      <c r="D2924" s="190" t="s">
        <v>3667</v>
      </c>
    </row>
    <row r="2925" spans="1:4">
      <c r="A2925" s="190">
        <v>6932</v>
      </c>
      <c r="B2925" s="190" t="s">
        <v>3813</v>
      </c>
      <c r="C2925" s="190" t="s">
        <v>3806</v>
      </c>
      <c r="D2925" s="190" t="s">
        <v>3667</v>
      </c>
    </row>
    <row r="2926" spans="1:4">
      <c r="A2926" s="190">
        <v>6951</v>
      </c>
      <c r="B2926" s="190" t="s">
        <v>3814</v>
      </c>
      <c r="C2926" s="190" t="s">
        <v>3806</v>
      </c>
      <c r="D2926" s="190" t="s">
        <v>3667</v>
      </c>
    </row>
    <row r="2927" spans="1:4">
      <c r="A2927" s="190">
        <v>6951</v>
      </c>
      <c r="B2927" s="190" t="s">
        <v>3815</v>
      </c>
      <c r="C2927" s="190" t="s">
        <v>3806</v>
      </c>
      <c r="D2927" s="190" t="s">
        <v>3667</v>
      </c>
    </row>
    <row r="2928" spans="1:4">
      <c r="A2928" s="190">
        <v>6951</v>
      </c>
      <c r="B2928" s="190" t="s">
        <v>3816</v>
      </c>
      <c r="C2928" s="190" t="s">
        <v>3806</v>
      </c>
      <c r="D2928" s="190" t="s">
        <v>3667</v>
      </c>
    </row>
    <row r="2929" spans="1:4">
      <c r="A2929" s="190">
        <v>6951</v>
      </c>
      <c r="B2929" s="190" t="s">
        <v>3817</v>
      </c>
      <c r="C2929" s="190" t="s">
        <v>3806</v>
      </c>
      <c r="D2929" s="190" t="s">
        <v>3667</v>
      </c>
    </row>
    <row r="2930" spans="1:4">
      <c r="A2930" s="190">
        <v>6951</v>
      </c>
      <c r="B2930" s="190" t="s">
        <v>3818</v>
      </c>
      <c r="C2930" s="190" t="s">
        <v>3806</v>
      </c>
      <c r="D2930" s="190" t="s">
        <v>3667</v>
      </c>
    </row>
    <row r="2931" spans="1:4">
      <c r="A2931" s="190">
        <v>6951</v>
      </c>
      <c r="B2931" s="190" t="s">
        <v>3819</v>
      </c>
      <c r="C2931" s="190" t="s">
        <v>3806</v>
      </c>
      <c r="D2931" s="190" t="s">
        <v>3667</v>
      </c>
    </row>
    <row r="2932" spans="1:4">
      <c r="A2932" s="190">
        <v>6959</v>
      </c>
      <c r="B2932" s="190" t="s">
        <v>3820</v>
      </c>
      <c r="C2932" s="190" t="s">
        <v>3806</v>
      </c>
      <c r="D2932" s="190" t="s">
        <v>3667</v>
      </c>
    </row>
    <row r="2933" spans="1:4">
      <c r="A2933" s="190">
        <v>6959</v>
      </c>
      <c r="B2933" s="190" t="s">
        <v>3821</v>
      </c>
      <c r="C2933" s="190" t="s">
        <v>3806</v>
      </c>
      <c r="D2933" s="190" t="s">
        <v>3667</v>
      </c>
    </row>
    <row r="2934" spans="1:4">
      <c r="A2934" s="190">
        <v>6959</v>
      </c>
      <c r="B2934" s="190" t="s">
        <v>3822</v>
      </c>
      <c r="C2934" s="190" t="s">
        <v>3806</v>
      </c>
      <c r="D2934" s="190" t="s">
        <v>3667</v>
      </c>
    </row>
    <row r="2935" spans="1:4">
      <c r="A2935" s="190">
        <v>6959</v>
      </c>
      <c r="B2935" s="190" t="s">
        <v>3823</v>
      </c>
      <c r="C2935" s="190" t="s">
        <v>3806</v>
      </c>
      <c r="D2935" s="190" t="s">
        <v>3667</v>
      </c>
    </row>
    <row r="2936" spans="1:4">
      <c r="A2936" s="190">
        <v>6959</v>
      </c>
      <c r="B2936" s="190" t="s">
        <v>3824</v>
      </c>
      <c r="C2936" s="190" t="s">
        <v>3806</v>
      </c>
      <c r="D2936" s="190" t="s">
        <v>3667</v>
      </c>
    </row>
    <row r="2937" spans="1:4">
      <c r="A2937" s="190">
        <v>6959</v>
      </c>
      <c r="B2937" s="190" t="s">
        <v>3824</v>
      </c>
      <c r="C2937" s="190" t="s">
        <v>3806</v>
      </c>
      <c r="D2937" s="190" t="s">
        <v>3667</v>
      </c>
    </row>
    <row r="2938" spans="1:4">
      <c r="A2938" s="190">
        <v>6962</v>
      </c>
      <c r="B2938" s="190" t="s">
        <v>3825</v>
      </c>
      <c r="C2938" s="190" t="s">
        <v>3806</v>
      </c>
      <c r="D2938" s="190" t="s">
        <v>3667</v>
      </c>
    </row>
    <row r="2939" spans="1:4">
      <c r="A2939" s="190">
        <v>6963</v>
      </c>
      <c r="B2939" s="190" t="s">
        <v>3826</v>
      </c>
      <c r="C2939" s="190" t="s">
        <v>3806</v>
      </c>
      <c r="D2939" s="190" t="s">
        <v>3667</v>
      </c>
    </row>
    <row r="2940" spans="1:4">
      <c r="A2940" s="190">
        <v>6963</v>
      </c>
      <c r="B2940" s="190" t="s">
        <v>3827</v>
      </c>
      <c r="C2940" s="190" t="s">
        <v>3806</v>
      </c>
      <c r="D2940" s="190" t="s">
        <v>3667</v>
      </c>
    </row>
    <row r="2941" spans="1:4">
      <c r="A2941" s="190">
        <v>6964</v>
      </c>
      <c r="B2941" s="190" t="s">
        <v>3828</v>
      </c>
      <c r="C2941" s="190" t="s">
        <v>3806</v>
      </c>
      <c r="D2941" s="190" t="s">
        <v>3667</v>
      </c>
    </row>
    <row r="2942" spans="1:4">
      <c r="A2942" s="190">
        <v>6965</v>
      </c>
      <c r="B2942" s="190" t="s">
        <v>3829</v>
      </c>
      <c r="C2942" s="190" t="s">
        <v>3806</v>
      </c>
      <c r="D2942" s="190" t="s">
        <v>3667</v>
      </c>
    </row>
    <row r="2943" spans="1:4">
      <c r="A2943" s="190">
        <v>6966</v>
      </c>
      <c r="B2943" s="190" t="s">
        <v>3830</v>
      </c>
      <c r="C2943" s="190" t="s">
        <v>3806</v>
      </c>
      <c r="D2943" s="190" t="s">
        <v>3667</v>
      </c>
    </row>
    <row r="2944" spans="1:4">
      <c r="A2944" s="190">
        <v>6967</v>
      </c>
      <c r="B2944" s="190" t="s">
        <v>3831</v>
      </c>
      <c r="C2944" s="190" t="s">
        <v>3806</v>
      </c>
      <c r="D2944" s="190" t="s">
        <v>3667</v>
      </c>
    </row>
    <row r="2945" spans="1:4">
      <c r="A2945" s="190">
        <v>6968</v>
      </c>
      <c r="B2945" s="190" t="s">
        <v>3832</v>
      </c>
      <c r="C2945" s="190" t="s">
        <v>3806</v>
      </c>
      <c r="D2945" s="190" t="s">
        <v>3667</v>
      </c>
    </row>
    <row r="2946" spans="1:4">
      <c r="A2946" s="190">
        <v>6974</v>
      </c>
      <c r="B2946" s="190" t="s">
        <v>3833</v>
      </c>
      <c r="C2946" s="190" t="s">
        <v>3806</v>
      </c>
      <c r="D2946" s="190" t="s">
        <v>3667</v>
      </c>
    </row>
    <row r="2947" spans="1:4">
      <c r="A2947" s="190">
        <v>6976</v>
      </c>
      <c r="B2947" s="190" t="s">
        <v>3834</v>
      </c>
      <c r="C2947" s="190" t="s">
        <v>3806</v>
      </c>
      <c r="D2947" s="190" t="s">
        <v>3667</v>
      </c>
    </row>
    <row r="2948" spans="1:4">
      <c r="A2948" s="190">
        <v>6977</v>
      </c>
      <c r="B2948" s="190" t="s">
        <v>3835</v>
      </c>
      <c r="C2948" s="190" t="s">
        <v>3806</v>
      </c>
      <c r="D2948" s="190" t="s">
        <v>3667</v>
      </c>
    </row>
    <row r="2949" spans="1:4">
      <c r="A2949" s="190">
        <v>6978</v>
      </c>
      <c r="B2949" s="190" t="s">
        <v>3836</v>
      </c>
      <c r="C2949" s="190" t="s">
        <v>3806</v>
      </c>
      <c r="D2949" s="190" t="s">
        <v>3667</v>
      </c>
    </row>
    <row r="2950" spans="1:4">
      <c r="A2950" s="190">
        <v>6979</v>
      </c>
      <c r="B2950" s="190" t="s">
        <v>3837</v>
      </c>
      <c r="C2950" s="190" t="s">
        <v>3806</v>
      </c>
      <c r="D2950" s="190" t="s">
        <v>3667</v>
      </c>
    </row>
    <row r="2951" spans="1:4">
      <c r="A2951" s="190">
        <v>6983</v>
      </c>
      <c r="B2951" s="190" t="s">
        <v>3838</v>
      </c>
      <c r="C2951" s="190" t="s">
        <v>3838</v>
      </c>
      <c r="D2951" s="190" t="s">
        <v>3667</v>
      </c>
    </row>
    <row r="2952" spans="1:4">
      <c r="A2952" s="190">
        <v>6928</v>
      </c>
      <c r="B2952" s="190" t="s">
        <v>3839</v>
      </c>
      <c r="C2952" s="190" t="s">
        <v>3839</v>
      </c>
      <c r="D2952" s="190" t="s">
        <v>3667</v>
      </c>
    </row>
    <row r="2953" spans="1:4">
      <c r="A2953" s="190">
        <v>6900</v>
      </c>
      <c r="B2953" s="190" t="s">
        <v>3840</v>
      </c>
      <c r="C2953" s="190" t="s">
        <v>3840</v>
      </c>
      <c r="D2953" s="190" t="s">
        <v>3667</v>
      </c>
    </row>
    <row r="2954" spans="1:4">
      <c r="A2954" s="190">
        <v>6815</v>
      </c>
      <c r="B2954" s="190" t="s">
        <v>3841</v>
      </c>
      <c r="C2954" s="190" t="s">
        <v>3841</v>
      </c>
      <c r="D2954" s="190" t="s">
        <v>3667</v>
      </c>
    </row>
    <row r="2955" spans="1:4">
      <c r="A2955" s="190">
        <v>6805</v>
      </c>
      <c r="B2955" s="190" t="s">
        <v>3842</v>
      </c>
      <c r="C2955" s="190" t="s">
        <v>3843</v>
      </c>
      <c r="D2955" s="190" t="s">
        <v>3667</v>
      </c>
    </row>
    <row r="2956" spans="1:4">
      <c r="A2956" s="190">
        <v>6805</v>
      </c>
      <c r="B2956" s="190" t="s">
        <v>3842</v>
      </c>
      <c r="C2956" s="190" t="s">
        <v>3843</v>
      </c>
      <c r="D2956" s="190" t="s">
        <v>3667</v>
      </c>
    </row>
    <row r="2957" spans="1:4">
      <c r="A2957" s="190">
        <v>6986</v>
      </c>
      <c r="B2957" s="190" t="s">
        <v>3844</v>
      </c>
      <c r="C2957" s="190" t="s">
        <v>3844</v>
      </c>
      <c r="D2957" s="190" t="s">
        <v>3667</v>
      </c>
    </row>
    <row r="2958" spans="1:4">
      <c r="A2958" s="190">
        <v>6922</v>
      </c>
      <c r="B2958" s="190" t="s">
        <v>3845</v>
      </c>
      <c r="C2958" s="190" t="s">
        <v>3845</v>
      </c>
      <c r="D2958" s="190" t="s">
        <v>3667</v>
      </c>
    </row>
    <row r="2959" spans="1:4">
      <c r="A2959" s="190">
        <v>6933</v>
      </c>
      <c r="B2959" s="190" t="s">
        <v>3846</v>
      </c>
      <c r="C2959" s="190" t="s">
        <v>3846</v>
      </c>
      <c r="D2959" s="190" t="s">
        <v>3667</v>
      </c>
    </row>
    <row r="2960" spans="1:4">
      <c r="A2960" s="190">
        <v>6991</v>
      </c>
      <c r="B2960" s="190" t="s">
        <v>3847</v>
      </c>
      <c r="C2960" s="190" t="s">
        <v>3847</v>
      </c>
      <c r="D2960" s="190" t="s">
        <v>3667</v>
      </c>
    </row>
    <row r="2961" spans="1:4">
      <c r="A2961" s="190">
        <v>6986</v>
      </c>
      <c r="B2961" s="190" t="s">
        <v>3848</v>
      </c>
      <c r="C2961" s="190" t="s">
        <v>3848</v>
      </c>
      <c r="D2961" s="190" t="s">
        <v>3667</v>
      </c>
    </row>
    <row r="2962" spans="1:4">
      <c r="A2962" s="190">
        <v>6945</v>
      </c>
      <c r="B2962" s="190" t="s">
        <v>3849</v>
      </c>
      <c r="C2962" s="190" t="s">
        <v>3849</v>
      </c>
      <c r="D2962" s="190" t="s">
        <v>3667</v>
      </c>
    </row>
    <row r="2963" spans="1:4">
      <c r="A2963" s="190">
        <v>6900</v>
      </c>
      <c r="B2963" s="190" t="s">
        <v>3850</v>
      </c>
      <c r="C2963" s="190" t="s">
        <v>3850</v>
      </c>
      <c r="D2963" s="190" t="s">
        <v>3667</v>
      </c>
    </row>
    <row r="2964" spans="1:4">
      <c r="A2964" s="190">
        <v>6946</v>
      </c>
      <c r="B2964" s="190" t="s">
        <v>3851</v>
      </c>
      <c r="C2964" s="190" t="s">
        <v>3851</v>
      </c>
      <c r="D2964" s="190" t="s">
        <v>3667</v>
      </c>
    </row>
    <row r="2965" spans="1:4">
      <c r="A2965" s="190">
        <v>6946</v>
      </c>
      <c r="B2965" s="190" t="s">
        <v>3851</v>
      </c>
      <c r="C2965" s="190" t="s">
        <v>3851</v>
      </c>
      <c r="D2965" s="190" t="s">
        <v>3667</v>
      </c>
    </row>
    <row r="2966" spans="1:4">
      <c r="A2966" s="190">
        <v>6948</v>
      </c>
      <c r="B2966" s="190" t="s">
        <v>3852</v>
      </c>
      <c r="C2966" s="190" t="s">
        <v>3852</v>
      </c>
      <c r="D2966" s="190" t="s">
        <v>3667</v>
      </c>
    </row>
    <row r="2967" spans="1:4">
      <c r="A2967" s="190">
        <v>6984</v>
      </c>
      <c r="B2967" s="190" t="s">
        <v>3853</v>
      </c>
      <c r="C2967" s="190" t="s">
        <v>3853</v>
      </c>
      <c r="D2967" s="190" t="s">
        <v>3667</v>
      </c>
    </row>
    <row r="2968" spans="1:4">
      <c r="A2968" s="190">
        <v>6942</v>
      </c>
      <c r="B2968" s="190" t="s">
        <v>3854</v>
      </c>
      <c r="C2968" s="190" t="s">
        <v>3854</v>
      </c>
      <c r="D2968" s="190" t="s">
        <v>3667</v>
      </c>
    </row>
    <row r="2969" spans="1:4">
      <c r="A2969" s="190">
        <v>6924</v>
      </c>
      <c r="B2969" s="190" t="s">
        <v>3855</v>
      </c>
      <c r="C2969" s="190" t="s">
        <v>3855</v>
      </c>
      <c r="D2969" s="190" t="s">
        <v>3667</v>
      </c>
    </row>
    <row r="2970" spans="1:4">
      <c r="A2970" s="190">
        <v>6807</v>
      </c>
      <c r="B2970" s="190" t="s">
        <v>3856</v>
      </c>
      <c r="C2970" s="190" t="s">
        <v>3857</v>
      </c>
      <c r="D2970" s="190" t="s">
        <v>3667</v>
      </c>
    </row>
    <row r="2971" spans="1:4">
      <c r="A2971" s="190">
        <v>6947</v>
      </c>
      <c r="B2971" s="190" t="s">
        <v>3858</v>
      </c>
      <c r="C2971" s="190" t="s">
        <v>3857</v>
      </c>
      <c r="D2971" s="190" t="s">
        <v>3667</v>
      </c>
    </row>
    <row r="2972" spans="1:4">
      <c r="A2972" s="190">
        <v>6950</v>
      </c>
      <c r="B2972" s="190" t="s">
        <v>3859</v>
      </c>
      <c r="C2972" s="190" t="s">
        <v>3857</v>
      </c>
      <c r="D2972" s="190" t="s">
        <v>3667</v>
      </c>
    </row>
    <row r="2973" spans="1:4">
      <c r="A2973" s="190">
        <v>6953</v>
      </c>
      <c r="B2973" s="190" t="s">
        <v>3860</v>
      </c>
      <c r="C2973" s="190" t="s">
        <v>3857</v>
      </c>
      <c r="D2973" s="190" t="s">
        <v>3667</v>
      </c>
    </row>
    <row r="2974" spans="1:4">
      <c r="A2974" s="190">
        <v>6954</v>
      </c>
      <c r="B2974" s="190" t="s">
        <v>3861</v>
      </c>
      <c r="C2974" s="190" t="s">
        <v>3857</v>
      </c>
      <c r="D2974" s="190" t="s">
        <v>3667</v>
      </c>
    </row>
    <row r="2975" spans="1:4">
      <c r="A2975" s="190">
        <v>6954</v>
      </c>
      <c r="B2975" s="190" t="s">
        <v>3862</v>
      </c>
      <c r="C2975" s="190" t="s">
        <v>3857</v>
      </c>
      <c r="D2975" s="190" t="s">
        <v>3667</v>
      </c>
    </row>
    <row r="2976" spans="1:4">
      <c r="A2976" s="190">
        <v>6955</v>
      </c>
      <c r="B2976" s="190" t="s">
        <v>3863</v>
      </c>
      <c r="C2976" s="190" t="s">
        <v>3857</v>
      </c>
      <c r="D2976" s="190" t="s">
        <v>3667</v>
      </c>
    </row>
    <row r="2977" spans="1:4">
      <c r="A2977" s="190">
        <v>6955</v>
      </c>
      <c r="B2977" s="190" t="s">
        <v>3864</v>
      </c>
      <c r="C2977" s="190" t="s">
        <v>3857</v>
      </c>
      <c r="D2977" s="190" t="s">
        <v>3667</v>
      </c>
    </row>
    <row r="2978" spans="1:4">
      <c r="A2978" s="190">
        <v>6956</v>
      </c>
      <c r="B2978" s="190" t="s">
        <v>3865</v>
      </c>
      <c r="C2978" s="190" t="s">
        <v>3857</v>
      </c>
      <c r="D2978" s="190" t="s">
        <v>3667</v>
      </c>
    </row>
    <row r="2979" spans="1:4">
      <c r="A2979" s="190">
        <v>6957</v>
      </c>
      <c r="B2979" s="190" t="s">
        <v>3866</v>
      </c>
      <c r="C2979" s="190" t="s">
        <v>3857</v>
      </c>
      <c r="D2979" s="190" t="s">
        <v>3667</v>
      </c>
    </row>
    <row r="2980" spans="1:4">
      <c r="A2980" s="190">
        <v>6958</v>
      </c>
      <c r="B2980" s="190" t="s">
        <v>3867</v>
      </c>
      <c r="C2980" s="190" t="s">
        <v>3857</v>
      </c>
      <c r="D2980" s="190" t="s">
        <v>3667</v>
      </c>
    </row>
    <row r="2981" spans="1:4">
      <c r="A2981" s="190">
        <v>6958</v>
      </c>
      <c r="B2981" s="190" t="s">
        <v>3868</v>
      </c>
      <c r="C2981" s="190" t="s">
        <v>3857</v>
      </c>
      <c r="D2981" s="190" t="s">
        <v>3667</v>
      </c>
    </row>
    <row r="2982" spans="1:4">
      <c r="A2982" s="190">
        <v>6958</v>
      </c>
      <c r="B2982" s="190" t="s">
        <v>3868</v>
      </c>
      <c r="C2982" s="190" t="s">
        <v>3857</v>
      </c>
      <c r="D2982" s="190" t="s">
        <v>3667</v>
      </c>
    </row>
    <row r="2983" spans="1:4">
      <c r="A2983" s="190">
        <v>6960</v>
      </c>
      <c r="B2983" s="190" t="s">
        <v>3869</v>
      </c>
      <c r="C2983" s="190" t="s">
        <v>3857</v>
      </c>
      <c r="D2983" s="190" t="s">
        <v>3667</v>
      </c>
    </row>
    <row r="2984" spans="1:4">
      <c r="A2984" s="190">
        <v>6807</v>
      </c>
      <c r="B2984" s="190" t="s">
        <v>3856</v>
      </c>
      <c r="C2984" s="190" t="s">
        <v>3870</v>
      </c>
      <c r="D2984" s="190" t="s">
        <v>3667</v>
      </c>
    </row>
    <row r="2985" spans="1:4">
      <c r="A2985" s="190">
        <v>6808</v>
      </c>
      <c r="B2985" s="190" t="s">
        <v>3871</v>
      </c>
      <c r="C2985" s="190" t="s">
        <v>3870</v>
      </c>
      <c r="D2985" s="190" t="s">
        <v>3667</v>
      </c>
    </row>
    <row r="2986" spans="1:4">
      <c r="A2986" s="190">
        <v>6992</v>
      </c>
      <c r="B2986" s="190" t="s">
        <v>3872</v>
      </c>
      <c r="C2986" s="190" t="s">
        <v>3872</v>
      </c>
      <c r="D2986" s="190" t="s">
        <v>3667</v>
      </c>
    </row>
    <row r="2987" spans="1:4">
      <c r="A2987" s="190">
        <v>6943</v>
      </c>
      <c r="B2987" s="190" t="s">
        <v>3873</v>
      </c>
      <c r="C2987" s="190" t="s">
        <v>3873</v>
      </c>
      <c r="D2987" s="190" t="s">
        <v>3667</v>
      </c>
    </row>
    <row r="2988" spans="1:4">
      <c r="A2988" s="190">
        <v>6921</v>
      </c>
      <c r="B2988" s="190" t="s">
        <v>3874</v>
      </c>
      <c r="C2988" s="190" t="s">
        <v>3874</v>
      </c>
      <c r="D2988" s="190" t="s">
        <v>3667</v>
      </c>
    </row>
    <row r="2989" spans="1:4">
      <c r="A2989" s="190">
        <v>6919</v>
      </c>
      <c r="B2989" s="190" t="s">
        <v>3875</v>
      </c>
      <c r="C2989" s="190" t="s">
        <v>3876</v>
      </c>
      <c r="D2989" s="190" t="s">
        <v>3667</v>
      </c>
    </row>
    <row r="2990" spans="1:4">
      <c r="A2990" s="190">
        <v>6925</v>
      </c>
      <c r="B2990" s="190" t="s">
        <v>3877</v>
      </c>
      <c r="C2990" s="190" t="s">
        <v>3876</v>
      </c>
      <c r="D2990" s="190" t="s">
        <v>3667</v>
      </c>
    </row>
    <row r="2991" spans="1:4">
      <c r="A2991" s="190">
        <v>6926</v>
      </c>
      <c r="B2991" s="190" t="s">
        <v>3878</v>
      </c>
      <c r="C2991" s="190" t="s">
        <v>3876</v>
      </c>
      <c r="D2991" s="190" t="s">
        <v>3667</v>
      </c>
    </row>
    <row r="2992" spans="1:4">
      <c r="A2992" s="190">
        <v>6927</v>
      </c>
      <c r="B2992" s="190" t="s">
        <v>3879</v>
      </c>
      <c r="C2992" s="190" t="s">
        <v>3876</v>
      </c>
      <c r="D2992" s="190" t="s">
        <v>3667</v>
      </c>
    </row>
    <row r="2993" spans="1:4">
      <c r="A2993" s="190">
        <v>6937</v>
      </c>
      <c r="B2993" s="190" t="s">
        <v>3880</v>
      </c>
      <c r="C2993" s="190" t="s">
        <v>3881</v>
      </c>
      <c r="D2993" s="190" t="s">
        <v>3667</v>
      </c>
    </row>
    <row r="2994" spans="1:4">
      <c r="A2994" s="190">
        <v>6938</v>
      </c>
      <c r="B2994" s="190" t="s">
        <v>3882</v>
      </c>
      <c r="C2994" s="190" t="s">
        <v>3881</v>
      </c>
      <c r="D2994" s="190" t="s">
        <v>3667</v>
      </c>
    </row>
    <row r="2995" spans="1:4">
      <c r="A2995" s="190">
        <v>6938</v>
      </c>
      <c r="B2995" s="190" t="s">
        <v>3883</v>
      </c>
      <c r="C2995" s="190" t="s">
        <v>3881</v>
      </c>
      <c r="D2995" s="190" t="s">
        <v>3667</v>
      </c>
    </row>
    <row r="2996" spans="1:4">
      <c r="A2996" s="190">
        <v>6939</v>
      </c>
      <c r="B2996" s="190" t="s">
        <v>3884</v>
      </c>
      <c r="C2996" s="190" t="s">
        <v>3881</v>
      </c>
      <c r="D2996" s="190" t="s">
        <v>3667</v>
      </c>
    </row>
    <row r="2997" spans="1:4">
      <c r="A2997" s="190">
        <v>6939</v>
      </c>
      <c r="B2997" s="190" t="s">
        <v>3885</v>
      </c>
      <c r="C2997" s="190" t="s">
        <v>3881</v>
      </c>
      <c r="D2997" s="190" t="s">
        <v>3667</v>
      </c>
    </row>
    <row r="2998" spans="1:4">
      <c r="A2998" s="190">
        <v>6802</v>
      </c>
      <c r="B2998" s="190" t="s">
        <v>3886</v>
      </c>
      <c r="C2998" s="190" t="s">
        <v>3887</v>
      </c>
      <c r="D2998" s="190" t="s">
        <v>3667</v>
      </c>
    </row>
    <row r="2999" spans="1:4">
      <c r="A2999" s="190">
        <v>6803</v>
      </c>
      <c r="B2999" s="190" t="s">
        <v>3888</v>
      </c>
      <c r="C2999" s="190" t="s">
        <v>3887</v>
      </c>
      <c r="D2999" s="190" t="s">
        <v>3667</v>
      </c>
    </row>
    <row r="3000" spans="1:4">
      <c r="A3000" s="190">
        <v>6804</v>
      </c>
      <c r="B3000" s="190" t="s">
        <v>3889</v>
      </c>
      <c r="C3000" s="190" t="s">
        <v>3887</v>
      </c>
      <c r="D3000" s="190" t="s">
        <v>3667</v>
      </c>
    </row>
    <row r="3001" spans="1:4">
      <c r="A3001" s="190">
        <v>6806</v>
      </c>
      <c r="B3001" s="190" t="s">
        <v>3890</v>
      </c>
      <c r="C3001" s="190" t="s">
        <v>3887</v>
      </c>
      <c r="D3001" s="190" t="s">
        <v>3667</v>
      </c>
    </row>
    <row r="3002" spans="1:4">
      <c r="A3002" s="190">
        <v>6809</v>
      </c>
      <c r="B3002" s="190" t="s">
        <v>3891</v>
      </c>
      <c r="C3002" s="190" t="s">
        <v>3887</v>
      </c>
      <c r="D3002" s="190" t="s">
        <v>3667</v>
      </c>
    </row>
    <row r="3003" spans="1:4">
      <c r="A3003" s="190">
        <v>6980</v>
      </c>
      <c r="B3003" s="190" t="s">
        <v>3892</v>
      </c>
      <c r="C3003" s="190" t="s">
        <v>3893</v>
      </c>
      <c r="D3003" s="190" t="s">
        <v>3667</v>
      </c>
    </row>
    <row r="3004" spans="1:4">
      <c r="A3004" s="190">
        <v>6988</v>
      </c>
      <c r="B3004" s="190" t="s">
        <v>3894</v>
      </c>
      <c r="C3004" s="190" t="s">
        <v>3893</v>
      </c>
      <c r="D3004" s="190" t="s">
        <v>3667</v>
      </c>
    </row>
    <row r="3005" spans="1:4">
      <c r="A3005" s="190">
        <v>6989</v>
      </c>
      <c r="B3005" s="190" t="s">
        <v>3895</v>
      </c>
      <c r="C3005" s="190" t="s">
        <v>3893</v>
      </c>
      <c r="D3005" s="190" t="s">
        <v>3667</v>
      </c>
    </row>
    <row r="3006" spans="1:4">
      <c r="A3006" s="190">
        <v>6995</v>
      </c>
      <c r="B3006" s="190" t="s">
        <v>3896</v>
      </c>
      <c r="C3006" s="190" t="s">
        <v>3893</v>
      </c>
      <c r="D3006" s="190" t="s">
        <v>3667</v>
      </c>
    </row>
    <row r="3007" spans="1:4">
      <c r="A3007" s="190">
        <v>6997</v>
      </c>
      <c r="B3007" s="190" t="s">
        <v>3897</v>
      </c>
      <c r="C3007" s="190" t="s">
        <v>3893</v>
      </c>
      <c r="D3007" s="190" t="s">
        <v>3667</v>
      </c>
    </row>
    <row r="3008" spans="1:4">
      <c r="A3008" s="190">
        <v>6998</v>
      </c>
      <c r="B3008" s="190" t="s">
        <v>3898</v>
      </c>
      <c r="C3008" s="190" t="s">
        <v>3893</v>
      </c>
      <c r="D3008" s="190" t="s">
        <v>3667</v>
      </c>
    </row>
    <row r="3009" spans="1:4">
      <c r="A3009" s="190">
        <v>6817</v>
      </c>
      <c r="B3009" s="190" t="s">
        <v>3899</v>
      </c>
      <c r="C3009" s="190" t="s">
        <v>3900</v>
      </c>
      <c r="D3009" s="190" t="s">
        <v>3667</v>
      </c>
    </row>
    <row r="3010" spans="1:4">
      <c r="A3010" s="190">
        <v>6818</v>
      </c>
      <c r="B3010" s="190" t="s">
        <v>3901</v>
      </c>
      <c r="C3010" s="190" t="s">
        <v>3900</v>
      </c>
      <c r="D3010" s="190" t="s">
        <v>3667</v>
      </c>
    </row>
    <row r="3011" spans="1:4">
      <c r="A3011" s="190">
        <v>6821</v>
      </c>
      <c r="B3011" s="190" t="s">
        <v>3902</v>
      </c>
      <c r="C3011" s="190" t="s">
        <v>3900</v>
      </c>
      <c r="D3011" s="190" t="s">
        <v>3667</v>
      </c>
    </row>
    <row r="3012" spans="1:4">
      <c r="A3012" s="190">
        <v>6825</v>
      </c>
      <c r="B3012" s="190" t="s">
        <v>3903</v>
      </c>
      <c r="C3012" s="190" t="s">
        <v>3900</v>
      </c>
      <c r="D3012" s="190" t="s">
        <v>3667</v>
      </c>
    </row>
    <row r="3013" spans="1:4">
      <c r="A3013" s="190">
        <v>6828</v>
      </c>
      <c r="B3013" s="190" t="s">
        <v>3904</v>
      </c>
      <c r="C3013" s="190" t="s">
        <v>3904</v>
      </c>
      <c r="D3013" s="190" t="s">
        <v>3667</v>
      </c>
    </row>
    <row r="3014" spans="1:4">
      <c r="A3014" s="190">
        <v>6873</v>
      </c>
      <c r="B3014" s="190" t="s">
        <v>3905</v>
      </c>
      <c r="C3014" s="190" t="s">
        <v>3906</v>
      </c>
      <c r="D3014" s="190" t="s">
        <v>3667</v>
      </c>
    </row>
    <row r="3015" spans="1:4">
      <c r="A3015" s="190">
        <v>6874</v>
      </c>
      <c r="B3015" s="190" t="s">
        <v>3906</v>
      </c>
      <c r="C3015" s="190" t="s">
        <v>3906</v>
      </c>
      <c r="D3015" s="190" t="s">
        <v>3667</v>
      </c>
    </row>
    <row r="3016" spans="1:4">
      <c r="A3016" s="190">
        <v>6875</v>
      </c>
      <c r="B3016" s="190" t="s">
        <v>3907</v>
      </c>
      <c r="C3016" s="190" t="s">
        <v>3906</v>
      </c>
      <c r="D3016" s="190" t="s">
        <v>3667</v>
      </c>
    </row>
    <row r="3017" spans="1:4">
      <c r="A3017" s="190">
        <v>6875</v>
      </c>
      <c r="B3017" s="190" t="s">
        <v>3908</v>
      </c>
      <c r="C3017" s="190" t="s">
        <v>3906</v>
      </c>
      <c r="D3017" s="190" t="s">
        <v>3667</v>
      </c>
    </row>
    <row r="3018" spans="1:4">
      <c r="A3018" s="190">
        <v>6875</v>
      </c>
      <c r="B3018" s="190" t="s">
        <v>3909</v>
      </c>
      <c r="C3018" s="190" t="s">
        <v>3906</v>
      </c>
      <c r="D3018" s="190" t="s">
        <v>3667</v>
      </c>
    </row>
    <row r="3019" spans="1:4">
      <c r="A3019" s="190">
        <v>6830</v>
      </c>
      <c r="B3019" s="190" t="s">
        <v>3910</v>
      </c>
      <c r="C3019" s="190" t="s">
        <v>3910</v>
      </c>
      <c r="D3019" s="190" t="s">
        <v>3667</v>
      </c>
    </row>
    <row r="3020" spans="1:4">
      <c r="A3020" s="190">
        <v>6832</v>
      </c>
      <c r="B3020" s="190" t="s">
        <v>3911</v>
      </c>
      <c r="C3020" s="190" t="s">
        <v>3910</v>
      </c>
      <c r="D3020" s="190" t="s">
        <v>3667</v>
      </c>
    </row>
    <row r="3021" spans="1:4">
      <c r="A3021" s="190">
        <v>6832</v>
      </c>
      <c r="B3021" s="190" t="s">
        <v>3912</v>
      </c>
      <c r="C3021" s="190" t="s">
        <v>3910</v>
      </c>
      <c r="D3021" s="190" t="s">
        <v>3667</v>
      </c>
    </row>
    <row r="3022" spans="1:4">
      <c r="A3022" s="190">
        <v>6877</v>
      </c>
      <c r="B3022" s="190" t="s">
        <v>3913</v>
      </c>
      <c r="C3022" s="190" t="s">
        <v>3913</v>
      </c>
      <c r="D3022" s="190" t="s">
        <v>3667</v>
      </c>
    </row>
    <row r="3023" spans="1:4">
      <c r="A3023" s="190">
        <v>6825</v>
      </c>
      <c r="B3023" s="190" t="s">
        <v>3903</v>
      </c>
      <c r="C3023" s="190" t="s">
        <v>3914</v>
      </c>
      <c r="D3023" s="190" t="s">
        <v>3667</v>
      </c>
    </row>
    <row r="3024" spans="1:4">
      <c r="A3024" s="190">
        <v>6850</v>
      </c>
      <c r="B3024" s="190" t="s">
        <v>3914</v>
      </c>
      <c r="C3024" s="190" t="s">
        <v>3914</v>
      </c>
      <c r="D3024" s="190" t="s">
        <v>3667</v>
      </c>
    </row>
    <row r="3025" spans="1:4">
      <c r="A3025" s="190">
        <v>6852</v>
      </c>
      <c r="B3025" s="190" t="s">
        <v>3915</v>
      </c>
      <c r="C3025" s="190" t="s">
        <v>3914</v>
      </c>
      <c r="D3025" s="190" t="s">
        <v>3667</v>
      </c>
    </row>
    <row r="3026" spans="1:4">
      <c r="A3026" s="190">
        <v>6853</v>
      </c>
      <c r="B3026" s="190" t="s">
        <v>3916</v>
      </c>
      <c r="C3026" s="190" t="s">
        <v>3914</v>
      </c>
      <c r="D3026" s="190" t="s">
        <v>3667</v>
      </c>
    </row>
    <row r="3027" spans="1:4">
      <c r="A3027" s="190">
        <v>6862</v>
      </c>
      <c r="B3027" s="190" t="s">
        <v>3917</v>
      </c>
      <c r="C3027" s="190" t="s">
        <v>3914</v>
      </c>
      <c r="D3027" s="190" t="s">
        <v>3667</v>
      </c>
    </row>
    <row r="3028" spans="1:4">
      <c r="A3028" s="190">
        <v>6863</v>
      </c>
      <c r="B3028" s="190" t="s">
        <v>3918</v>
      </c>
      <c r="C3028" s="190" t="s">
        <v>3914</v>
      </c>
      <c r="D3028" s="190" t="s">
        <v>3667</v>
      </c>
    </row>
    <row r="3029" spans="1:4">
      <c r="A3029" s="190">
        <v>6864</v>
      </c>
      <c r="B3029" s="190" t="s">
        <v>3919</v>
      </c>
      <c r="C3029" s="190" t="s">
        <v>3914</v>
      </c>
      <c r="D3029" s="190" t="s">
        <v>3667</v>
      </c>
    </row>
    <row r="3030" spans="1:4">
      <c r="A3030" s="190">
        <v>6865</v>
      </c>
      <c r="B3030" s="190" t="s">
        <v>3920</v>
      </c>
      <c r="C3030" s="190" t="s">
        <v>3914</v>
      </c>
      <c r="D3030" s="190" t="s">
        <v>3667</v>
      </c>
    </row>
    <row r="3031" spans="1:4">
      <c r="A3031" s="190">
        <v>6866</v>
      </c>
      <c r="B3031" s="190" t="s">
        <v>3921</v>
      </c>
      <c r="C3031" s="190" t="s">
        <v>3914</v>
      </c>
      <c r="D3031" s="190" t="s">
        <v>3667</v>
      </c>
    </row>
    <row r="3032" spans="1:4">
      <c r="A3032" s="190">
        <v>6872</v>
      </c>
      <c r="B3032" s="190" t="s">
        <v>3922</v>
      </c>
      <c r="C3032" s="190" t="s">
        <v>3914</v>
      </c>
      <c r="D3032" s="190" t="s">
        <v>3667</v>
      </c>
    </row>
    <row r="3033" spans="1:4">
      <c r="A3033" s="190">
        <v>6872</v>
      </c>
      <c r="B3033" s="190" t="s">
        <v>3923</v>
      </c>
      <c r="C3033" s="190" t="s">
        <v>3914</v>
      </c>
      <c r="D3033" s="190" t="s">
        <v>3667</v>
      </c>
    </row>
    <row r="3034" spans="1:4">
      <c r="A3034" s="190">
        <v>6834</v>
      </c>
      <c r="B3034" s="190" t="s">
        <v>3924</v>
      </c>
      <c r="C3034" s="190" t="s">
        <v>3924</v>
      </c>
      <c r="D3034" s="190" t="s">
        <v>3667</v>
      </c>
    </row>
    <row r="3035" spans="1:4">
      <c r="A3035" s="190">
        <v>6883</v>
      </c>
      <c r="B3035" s="190" t="s">
        <v>3925</v>
      </c>
      <c r="C3035" s="190" t="s">
        <v>3925</v>
      </c>
      <c r="D3035" s="190" t="s">
        <v>3667</v>
      </c>
    </row>
    <row r="3036" spans="1:4">
      <c r="A3036" s="190">
        <v>6826</v>
      </c>
      <c r="B3036" s="190" t="s">
        <v>3926</v>
      </c>
      <c r="C3036" s="190" t="s">
        <v>3926</v>
      </c>
      <c r="D3036" s="190" t="s">
        <v>3667</v>
      </c>
    </row>
    <row r="3037" spans="1:4">
      <c r="A3037" s="190">
        <v>6854</v>
      </c>
      <c r="B3037" s="190" t="s">
        <v>3927</v>
      </c>
      <c r="C3037" s="190" t="s">
        <v>3928</v>
      </c>
      <c r="D3037" s="190" t="s">
        <v>3667</v>
      </c>
    </row>
    <row r="3038" spans="1:4">
      <c r="A3038" s="190">
        <v>6855</v>
      </c>
      <c r="B3038" s="190" t="s">
        <v>3928</v>
      </c>
      <c r="C3038" s="190" t="s">
        <v>3928</v>
      </c>
      <c r="D3038" s="190" t="s">
        <v>3667</v>
      </c>
    </row>
    <row r="3039" spans="1:4">
      <c r="A3039" s="190">
        <v>6833</v>
      </c>
      <c r="B3039" s="190" t="s">
        <v>3929</v>
      </c>
      <c r="C3039" s="190" t="s">
        <v>3929</v>
      </c>
      <c r="D3039" s="190" t="s">
        <v>3667</v>
      </c>
    </row>
    <row r="3040" spans="1:4">
      <c r="A3040" s="190">
        <v>6835</v>
      </c>
      <c r="B3040" s="190" t="s">
        <v>3930</v>
      </c>
      <c r="C3040" s="190" t="s">
        <v>3931</v>
      </c>
      <c r="D3040" s="190" t="s">
        <v>3667</v>
      </c>
    </row>
    <row r="3041" spans="1:4">
      <c r="A3041" s="190">
        <v>6837</v>
      </c>
      <c r="B3041" s="190" t="s">
        <v>3932</v>
      </c>
      <c r="C3041" s="190" t="s">
        <v>3931</v>
      </c>
      <c r="D3041" s="190" t="s">
        <v>3667</v>
      </c>
    </row>
    <row r="3042" spans="1:4">
      <c r="A3042" s="190">
        <v>6837</v>
      </c>
      <c r="B3042" s="190" t="s">
        <v>3933</v>
      </c>
      <c r="C3042" s="190" t="s">
        <v>3931</v>
      </c>
      <c r="D3042" s="190" t="s">
        <v>3667</v>
      </c>
    </row>
    <row r="3043" spans="1:4">
      <c r="A3043" s="190">
        <v>6838</v>
      </c>
      <c r="B3043" s="190" t="s">
        <v>3934</v>
      </c>
      <c r="C3043" s="190" t="s">
        <v>3931</v>
      </c>
      <c r="D3043" s="190" t="s">
        <v>3667</v>
      </c>
    </row>
    <row r="3044" spans="1:4">
      <c r="A3044" s="190">
        <v>6838</v>
      </c>
      <c r="B3044" s="190" t="s">
        <v>3935</v>
      </c>
      <c r="C3044" s="190" t="s">
        <v>3931</v>
      </c>
      <c r="D3044" s="190" t="s">
        <v>3667</v>
      </c>
    </row>
    <row r="3045" spans="1:4">
      <c r="A3045" s="190">
        <v>6839</v>
      </c>
      <c r="B3045" s="190" t="s">
        <v>3936</v>
      </c>
      <c r="C3045" s="190" t="s">
        <v>3931</v>
      </c>
      <c r="D3045" s="190" t="s">
        <v>3667</v>
      </c>
    </row>
    <row r="3046" spans="1:4">
      <c r="A3046" s="190">
        <v>6710</v>
      </c>
      <c r="B3046" s="190" t="s">
        <v>3937</v>
      </c>
      <c r="C3046" s="190" t="s">
        <v>3937</v>
      </c>
      <c r="D3046" s="190" t="s">
        <v>3667</v>
      </c>
    </row>
    <row r="3047" spans="1:4">
      <c r="A3047" s="190">
        <v>6526</v>
      </c>
      <c r="B3047" s="190" t="s">
        <v>3938</v>
      </c>
      <c r="C3047" s="190" t="s">
        <v>3939</v>
      </c>
      <c r="D3047" s="190" t="s">
        <v>3667</v>
      </c>
    </row>
    <row r="3048" spans="1:4">
      <c r="A3048" s="190">
        <v>6527</v>
      </c>
      <c r="B3048" s="190" t="s">
        <v>3940</v>
      </c>
      <c r="C3048" s="190" t="s">
        <v>3939</v>
      </c>
      <c r="D3048" s="190" t="s">
        <v>3667</v>
      </c>
    </row>
    <row r="3049" spans="1:4">
      <c r="A3049" s="190">
        <v>6703</v>
      </c>
      <c r="B3049" s="190" t="s">
        <v>3941</v>
      </c>
      <c r="C3049" s="190" t="s">
        <v>3939</v>
      </c>
      <c r="D3049" s="190" t="s">
        <v>3667</v>
      </c>
    </row>
    <row r="3050" spans="1:4">
      <c r="A3050" s="190">
        <v>6705</v>
      </c>
      <c r="B3050" s="190" t="s">
        <v>3942</v>
      </c>
      <c r="C3050" s="190" t="s">
        <v>3939</v>
      </c>
      <c r="D3050" s="190" t="s">
        <v>3667</v>
      </c>
    </row>
    <row r="3051" spans="1:4">
      <c r="A3051" s="190">
        <v>6707</v>
      </c>
      <c r="B3051" s="190" t="s">
        <v>3943</v>
      </c>
      <c r="C3051" s="190" t="s">
        <v>3939</v>
      </c>
      <c r="D3051" s="190" t="s">
        <v>3667</v>
      </c>
    </row>
    <row r="3052" spans="1:4">
      <c r="A3052" s="190">
        <v>6685</v>
      </c>
      <c r="B3052" s="190" t="s">
        <v>3944</v>
      </c>
      <c r="C3052" s="190" t="s">
        <v>3944</v>
      </c>
      <c r="D3052" s="190" t="s">
        <v>3667</v>
      </c>
    </row>
    <row r="3053" spans="1:4">
      <c r="A3053" s="190">
        <v>6683</v>
      </c>
      <c r="B3053" s="190" t="s">
        <v>3945</v>
      </c>
      <c r="C3053" s="190" t="s">
        <v>3946</v>
      </c>
      <c r="D3053" s="190" t="s">
        <v>3667</v>
      </c>
    </row>
    <row r="3054" spans="1:4">
      <c r="A3054" s="190">
        <v>6684</v>
      </c>
      <c r="B3054" s="190" t="s">
        <v>3946</v>
      </c>
      <c r="C3054" s="190" t="s">
        <v>3946</v>
      </c>
      <c r="D3054" s="190" t="s">
        <v>3667</v>
      </c>
    </row>
    <row r="3055" spans="1:4">
      <c r="A3055" s="190">
        <v>6684</v>
      </c>
      <c r="B3055" s="190" t="s">
        <v>3947</v>
      </c>
      <c r="C3055" s="190" t="s">
        <v>3946</v>
      </c>
      <c r="D3055" s="190" t="s">
        <v>3667</v>
      </c>
    </row>
    <row r="3056" spans="1:4">
      <c r="A3056" s="190">
        <v>6683</v>
      </c>
      <c r="B3056" s="190" t="s">
        <v>3948</v>
      </c>
      <c r="C3056" s="190" t="s">
        <v>3948</v>
      </c>
      <c r="D3056" s="190" t="s">
        <v>3667</v>
      </c>
    </row>
    <row r="3057" spans="1:4">
      <c r="A3057" s="190">
        <v>6675</v>
      </c>
      <c r="B3057" s="190" t="s">
        <v>3949</v>
      </c>
      <c r="C3057" s="190" t="s">
        <v>3949</v>
      </c>
      <c r="D3057" s="190" t="s">
        <v>3667</v>
      </c>
    </row>
    <row r="3058" spans="1:4">
      <c r="A3058" s="190">
        <v>6676</v>
      </c>
      <c r="B3058" s="190" t="s">
        <v>3950</v>
      </c>
      <c r="C3058" s="190" t="s">
        <v>3949</v>
      </c>
      <c r="D3058" s="190" t="s">
        <v>3667</v>
      </c>
    </row>
    <row r="3059" spans="1:4">
      <c r="A3059" s="190">
        <v>6690</v>
      </c>
      <c r="B3059" s="190" t="s">
        <v>3951</v>
      </c>
      <c r="C3059" s="190" t="s">
        <v>3949</v>
      </c>
      <c r="D3059" s="190" t="s">
        <v>3667</v>
      </c>
    </row>
    <row r="3060" spans="1:4">
      <c r="A3060" s="190">
        <v>6690</v>
      </c>
      <c r="B3060" s="190" t="s">
        <v>3952</v>
      </c>
      <c r="C3060" s="190" t="s">
        <v>3949</v>
      </c>
      <c r="D3060" s="190" t="s">
        <v>3667</v>
      </c>
    </row>
    <row r="3061" spans="1:4">
      <c r="A3061" s="190">
        <v>6682</v>
      </c>
      <c r="B3061" s="190" t="s">
        <v>3953</v>
      </c>
      <c r="C3061" s="190" t="s">
        <v>3953</v>
      </c>
      <c r="D3061" s="190" t="s">
        <v>3667</v>
      </c>
    </row>
    <row r="3062" spans="1:4">
      <c r="A3062" s="190">
        <v>6673</v>
      </c>
      <c r="B3062" s="190" t="s">
        <v>3954</v>
      </c>
      <c r="C3062" s="190" t="s">
        <v>3954</v>
      </c>
      <c r="D3062" s="190" t="s">
        <v>3667</v>
      </c>
    </row>
    <row r="3063" spans="1:4">
      <c r="A3063" s="190">
        <v>6674</v>
      </c>
      <c r="B3063" s="190" t="s">
        <v>3955</v>
      </c>
      <c r="C3063" s="190" t="s">
        <v>3954</v>
      </c>
      <c r="D3063" s="190" t="s">
        <v>3667</v>
      </c>
    </row>
    <row r="3064" spans="1:4">
      <c r="A3064" s="190">
        <v>6674</v>
      </c>
      <c r="B3064" s="190" t="s">
        <v>3956</v>
      </c>
      <c r="C3064" s="190" t="s">
        <v>3954</v>
      </c>
      <c r="D3064" s="190" t="s">
        <v>3667</v>
      </c>
    </row>
    <row r="3065" spans="1:4">
      <c r="A3065" s="190">
        <v>6677</v>
      </c>
      <c r="B3065" s="190" t="s">
        <v>3957</v>
      </c>
      <c r="C3065" s="190" t="s">
        <v>3954</v>
      </c>
      <c r="D3065" s="190" t="s">
        <v>3667</v>
      </c>
    </row>
    <row r="3066" spans="1:4">
      <c r="A3066" s="190">
        <v>6677</v>
      </c>
      <c r="B3066" s="190" t="s">
        <v>3958</v>
      </c>
      <c r="C3066" s="190" t="s">
        <v>3954</v>
      </c>
      <c r="D3066" s="190" t="s">
        <v>3667</v>
      </c>
    </row>
    <row r="3067" spans="1:4">
      <c r="A3067" s="190">
        <v>6678</v>
      </c>
      <c r="B3067" s="190" t="s">
        <v>3959</v>
      </c>
      <c r="C3067" s="190" t="s">
        <v>3954</v>
      </c>
      <c r="D3067" s="190" t="s">
        <v>3667</v>
      </c>
    </row>
    <row r="3068" spans="1:4">
      <c r="A3068" s="190">
        <v>6678</v>
      </c>
      <c r="B3068" s="190" t="s">
        <v>3960</v>
      </c>
      <c r="C3068" s="190" t="s">
        <v>3954</v>
      </c>
      <c r="D3068" s="190" t="s">
        <v>3667</v>
      </c>
    </row>
    <row r="3069" spans="1:4">
      <c r="A3069" s="190">
        <v>6678</v>
      </c>
      <c r="B3069" s="190" t="s">
        <v>3961</v>
      </c>
      <c r="C3069" s="190" t="s">
        <v>3954</v>
      </c>
      <c r="D3069" s="190" t="s">
        <v>3667</v>
      </c>
    </row>
    <row r="3070" spans="1:4">
      <c r="A3070" s="190">
        <v>6692</v>
      </c>
      <c r="B3070" s="190" t="s">
        <v>3962</v>
      </c>
      <c r="C3070" s="190" t="s">
        <v>3963</v>
      </c>
      <c r="D3070" s="190" t="s">
        <v>3667</v>
      </c>
    </row>
    <row r="3071" spans="1:4">
      <c r="A3071" s="190">
        <v>6692</v>
      </c>
      <c r="B3071" s="190" t="s">
        <v>3964</v>
      </c>
      <c r="C3071" s="190" t="s">
        <v>3963</v>
      </c>
      <c r="D3071" s="190" t="s">
        <v>3667</v>
      </c>
    </row>
    <row r="3072" spans="1:4">
      <c r="A3072" s="190">
        <v>6693</v>
      </c>
      <c r="B3072" s="190" t="s">
        <v>3965</v>
      </c>
      <c r="C3072" s="190" t="s">
        <v>3963</v>
      </c>
      <c r="D3072" s="190" t="s">
        <v>3667</v>
      </c>
    </row>
    <row r="3073" spans="1:4">
      <c r="A3073" s="190">
        <v>6694</v>
      </c>
      <c r="B3073" s="190" t="s">
        <v>3966</v>
      </c>
      <c r="C3073" s="190" t="s">
        <v>3963</v>
      </c>
      <c r="D3073" s="190" t="s">
        <v>3667</v>
      </c>
    </row>
    <row r="3074" spans="1:4">
      <c r="A3074" s="190">
        <v>6695</v>
      </c>
      <c r="B3074" s="190" t="s">
        <v>3967</v>
      </c>
      <c r="C3074" s="190" t="s">
        <v>3963</v>
      </c>
      <c r="D3074" s="190" t="s">
        <v>3667</v>
      </c>
    </row>
    <row r="3075" spans="1:4">
      <c r="A3075" s="190">
        <v>6695</v>
      </c>
      <c r="B3075" s="190" t="s">
        <v>3968</v>
      </c>
      <c r="C3075" s="190" t="s">
        <v>3963</v>
      </c>
      <c r="D3075" s="190" t="s">
        <v>3667</v>
      </c>
    </row>
    <row r="3076" spans="1:4">
      <c r="A3076" s="190">
        <v>6696</v>
      </c>
      <c r="B3076" s="190" t="s">
        <v>3969</v>
      </c>
      <c r="C3076" s="190" t="s">
        <v>3963</v>
      </c>
      <c r="D3076" s="190" t="s">
        <v>3667</v>
      </c>
    </row>
    <row r="3077" spans="1:4">
      <c r="A3077" s="190">
        <v>6670</v>
      </c>
      <c r="B3077" s="190" t="s">
        <v>3970</v>
      </c>
      <c r="C3077" s="190" t="s">
        <v>3971</v>
      </c>
      <c r="D3077" s="190" t="s">
        <v>3667</v>
      </c>
    </row>
    <row r="3078" spans="1:4">
      <c r="A3078" s="190">
        <v>6672</v>
      </c>
      <c r="B3078" s="190" t="s">
        <v>3972</v>
      </c>
      <c r="C3078" s="190" t="s">
        <v>3971</v>
      </c>
      <c r="D3078" s="190" t="s">
        <v>3667</v>
      </c>
    </row>
    <row r="3079" spans="1:4">
      <c r="A3079" s="190">
        <v>6809</v>
      </c>
      <c r="B3079" s="190" t="s">
        <v>3891</v>
      </c>
      <c r="C3079" s="190" t="s">
        <v>3973</v>
      </c>
      <c r="D3079" s="190" t="s">
        <v>3667</v>
      </c>
    </row>
    <row r="3080" spans="1:4">
      <c r="A3080" s="190">
        <v>6652</v>
      </c>
      <c r="B3080" s="190" t="s">
        <v>3974</v>
      </c>
      <c r="C3080" s="190" t="s">
        <v>3975</v>
      </c>
      <c r="D3080" s="190" t="s">
        <v>3667</v>
      </c>
    </row>
    <row r="3081" spans="1:4">
      <c r="A3081" s="190">
        <v>6653</v>
      </c>
      <c r="B3081" s="190" t="s">
        <v>3976</v>
      </c>
      <c r="C3081" s="190" t="s">
        <v>3975</v>
      </c>
      <c r="D3081" s="190" t="s">
        <v>3667</v>
      </c>
    </row>
    <row r="3082" spans="1:4">
      <c r="A3082" s="190">
        <v>6654</v>
      </c>
      <c r="B3082" s="190" t="s">
        <v>3977</v>
      </c>
      <c r="C3082" s="190" t="s">
        <v>3975</v>
      </c>
      <c r="D3082" s="190" t="s">
        <v>3667</v>
      </c>
    </row>
    <row r="3083" spans="1:4">
      <c r="A3083" s="190">
        <v>6655</v>
      </c>
      <c r="B3083" s="190" t="s">
        <v>3978</v>
      </c>
      <c r="C3083" s="190" t="s">
        <v>3979</v>
      </c>
      <c r="D3083" s="190" t="s">
        <v>3667</v>
      </c>
    </row>
    <row r="3084" spans="1:4">
      <c r="A3084" s="190">
        <v>6655</v>
      </c>
      <c r="B3084" s="190" t="s">
        <v>3980</v>
      </c>
      <c r="C3084" s="190" t="s">
        <v>3979</v>
      </c>
      <c r="D3084" s="190" t="s">
        <v>3667</v>
      </c>
    </row>
    <row r="3085" spans="1:4">
      <c r="A3085" s="190">
        <v>6655</v>
      </c>
      <c r="B3085" s="190" t="s">
        <v>3981</v>
      </c>
      <c r="C3085" s="190" t="s">
        <v>3979</v>
      </c>
      <c r="D3085" s="190" t="s">
        <v>3667</v>
      </c>
    </row>
    <row r="3086" spans="1:4">
      <c r="A3086" s="190">
        <v>6656</v>
      </c>
      <c r="B3086" s="190" t="s">
        <v>3982</v>
      </c>
      <c r="C3086" s="190" t="s">
        <v>3979</v>
      </c>
      <c r="D3086" s="190" t="s">
        <v>3667</v>
      </c>
    </row>
    <row r="3087" spans="1:4">
      <c r="A3087" s="190">
        <v>6657</v>
      </c>
      <c r="B3087" s="190" t="s">
        <v>3983</v>
      </c>
      <c r="C3087" s="190" t="s">
        <v>3979</v>
      </c>
      <c r="D3087" s="190" t="s">
        <v>3667</v>
      </c>
    </row>
    <row r="3088" spans="1:4">
      <c r="A3088" s="190">
        <v>6658</v>
      </c>
      <c r="B3088" s="190" t="s">
        <v>3984</v>
      </c>
      <c r="C3088" s="190" t="s">
        <v>3979</v>
      </c>
      <c r="D3088" s="190" t="s">
        <v>3667</v>
      </c>
    </row>
    <row r="3089" spans="1:4">
      <c r="A3089" s="190">
        <v>6659</v>
      </c>
      <c r="B3089" s="190" t="s">
        <v>3985</v>
      </c>
      <c r="C3089" s="190" t="s">
        <v>3979</v>
      </c>
      <c r="D3089" s="190" t="s">
        <v>3667</v>
      </c>
    </row>
    <row r="3090" spans="1:4">
      <c r="A3090" s="190">
        <v>6659</v>
      </c>
      <c r="B3090" s="190" t="s">
        <v>3986</v>
      </c>
      <c r="C3090" s="190" t="s">
        <v>3979</v>
      </c>
      <c r="D3090" s="190" t="s">
        <v>3667</v>
      </c>
    </row>
    <row r="3091" spans="1:4">
      <c r="A3091" s="190">
        <v>6571</v>
      </c>
      <c r="B3091" s="190" t="s">
        <v>3987</v>
      </c>
      <c r="C3091" s="190" t="s">
        <v>3988</v>
      </c>
      <c r="D3091" s="190" t="s">
        <v>3667</v>
      </c>
    </row>
    <row r="3092" spans="1:4">
      <c r="A3092" s="190">
        <v>6572</v>
      </c>
      <c r="B3092" s="190" t="s">
        <v>3989</v>
      </c>
      <c r="C3092" s="190" t="s">
        <v>3988</v>
      </c>
      <c r="D3092" s="190" t="s">
        <v>3667</v>
      </c>
    </row>
    <row r="3093" spans="1:4">
      <c r="A3093" s="190">
        <v>6573</v>
      </c>
      <c r="B3093" s="190" t="s">
        <v>3990</v>
      </c>
      <c r="C3093" s="190" t="s">
        <v>3988</v>
      </c>
      <c r="D3093" s="190" t="s">
        <v>3667</v>
      </c>
    </row>
    <row r="3094" spans="1:4">
      <c r="A3094" s="190">
        <v>6574</v>
      </c>
      <c r="B3094" s="190" t="s">
        <v>3991</v>
      </c>
      <c r="C3094" s="190" t="s">
        <v>3988</v>
      </c>
      <c r="D3094" s="190" t="s">
        <v>3667</v>
      </c>
    </row>
    <row r="3095" spans="1:4">
      <c r="A3095" s="190">
        <v>6575</v>
      </c>
      <c r="B3095" s="190" t="s">
        <v>3992</v>
      </c>
      <c r="C3095" s="190" t="s">
        <v>3988</v>
      </c>
      <c r="D3095" s="190" t="s">
        <v>3667</v>
      </c>
    </row>
    <row r="3096" spans="1:4">
      <c r="A3096" s="190">
        <v>6575</v>
      </c>
      <c r="B3096" s="190" t="s">
        <v>3993</v>
      </c>
      <c r="C3096" s="190" t="s">
        <v>3988</v>
      </c>
      <c r="D3096" s="190" t="s">
        <v>3667</v>
      </c>
    </row>
    <row r="3097" spans="1:4">
      <c r="A3097" s="190">
        <v>6576</v>
      </c>
      <c r="B3097" s="190" t="s">
        <v>3994</v>
      </c>
      <c r="C3097" s="190" t="s">
        <v>3988</v>
      </c>
      <c r="D3097" s="190" t="s">
        <v>3667</v>
      </c>
    </row>
    <row r="3098" spans="1:4">
      <c r="A3098" s="190">
        <v>6577</v>
      </c>
      <c r="B3098" s="190" t="s">
        <v>3995</v>
      </c>
      <c r="C3098" s="190" t="s">
        <v>3988</v>
      </c>
      <c r="D3098" s="190" t="s">
        <v>3667</v>
      </c>
    </row>
    <row r="3099" spans="1:4">
      <c r="A3099" s="190">
        <v>6578</v>
      </c>
      <c r="B3099" s="190" t="s">
        <v>3996</v>
      </c>
      <c r="C3099" s="190" t="s">
        <v>3988</v>
      </c>
      <c r="D3099" s="190" t="s">
        <v>3667</v>
      </c>
    </row>
    <row r="3100" spans="1:4">
      <c r="A3100" s="190">
        <v>6579</v>
      </c>
      <c r="B3100" s="190" t="s">
        <v>3997</v>
      </c>
      <c r="C3100" s="190" t="s">
        <v>3988</v>
      </c>
      <c r="D3100" s="190" t="s">
        <v>3667</v>
      </c>
    </row>
    <row r="3101" spans="1:4">
      <c r="A3101" s="190">
        <v>6594</v>
      </c>
      <c r="B3101" s="190" t="s">
        <v>3998</v>
      </c>
      <c r="C3101" s="190" t="s">
        <v>3988</v>
      </c>
      <c r="D3101" s="190" t="s">
        <v>3667</v>
      </c>
    </row>
    <row r="3102" spans="1:4">
      <c r="A3102" s="190">
        <v>6631</v>
      </c>
      <c r="B3102" s="190" t="s">
        <v>3999</v>
      </c>
      <c r="C3102" s="190" t="s">
        <v>4000</v>
      </c>
      <c r="D3102" s="190" t="s">
        <v>3667</v>
      </c>
    </row>
    <row r="3103" spans="1:4">
      <c r="A3103" s="190">
        <v>6632</v>
      </c>
      <c r="B3103" s="190" t="s">
        <v>4001</v>
      </c>
      <c r="C3103" s="190" t="s">
        <v>4000</v>
      </c>
      <c r="D3103" s="190" t="s">
        <v>3667</v>
      </c>
    </row>
    <row r="3104" spans="1:4">
      <c r="A3104" s="190">
        <v>6633</v>
      </c>
      <c r="B3104" s="190" t="s">
        <v>3750</v>
      </c>
      <c r="C3104" s="190" t="s">
        <v>4000</v>
      </c>
      <c r="D3104" s="190" t="s">
        <v>3667</v>
      </c>
    </row>
    <row r="3105" spans="1:4">
      <c r="A3105" s="190">
        <v>6634</v>
      </c>
      <c r="B3105" s="190" t="s">
        <v>4002</v>
      </c>
      <c r="C3105" s="190" t="s">
        <v>4000</v>
      </c>
      <c r="D3105" s="190" t="s">
        <v>3667</v>
      </c>
    </row>
    <row r="3106" spans="1:4">
      <c r="A3106" s="190">
        <v>6635</v>
      </c>
      <c r="B3106" s="190" t="s">
        <v>4003</v>
      </c>
      <c r="C3106" s="190" t="s">
        <v>4000</v>
      </c>
      <c r="D3106" s="190" t="s">
        <v>3667</v>
      </c>
    </row>
    <row r="3107" spans="1:4">
      <c r="A3107" s="190">
        <v>6636</v>
      </c>
      <c r="B3107" s="190" t="s">
        <v>4004</v>
      </c>
      <c r="C3107" s="190" t="s">
        <v>4000</v>
      </c>
      <c r="D3107" s="190" t="s">
        <v>3667</v>
      </c>
    </row>
    <row r="3108" spans="1:4">
      <c r="A3108" s="190">
        <v>6637</v>
      </c>
      <c r="B3108" s="190" t="s">
        <v>4005</v>
      </c>
      <c r="C3108" s="190" t="s">
        <v>4000</v>
      </c>
      <c r="D3108" s="190" t="s">
        <v>3667</v>
      </c>
    </row>
    <row r="3109" spans="1:4">
      <c r="A3109" s="190">
        <v>1860</v>
      </c>
      <c r="B3109" s="190" t="s">
        <v>4006</v>
      </c>
      <c r="C3109" s="190" t="s">
        <v>4006</v>
      </c>
      <c r="D3109" s="190" t="s">
        <v>4007</v>
      </c>
    </row>
    <row r="3110" spans="1:4">
      <c r="A3110" s="190">
        <v>1880</v>
      </c>
      <c r="B3110" s="190" t="s">
        <v>4008</v>
      </c>
      <c r="C3110" s="190" t="s">
        <v>4008</v>
      </c>
      <c r="D3110" s="190" t="s">
        <v>4007</v>
      </c>
    </row>
    <row r="3111" spans="1:4">
      <c r="A3111" s="190">
        <v>1880</v>
      </c>
      <c r="B3111" s="190" t="s">
        <v>4009</v>
      </c>
      <c r="C3111" s="190" t="s">
        <v>4008</v>
      </c>
      <c r="D3111" s="190" t="s">
        <v>4007</v>
      </c>
    </row>
    <row r="3112" spans="1:4">
      <c r="A3112" s="190">
        <v>1880</v>
      </c>
      <c r="B3112" s="190" t="s">
        <v>4010</v>
      </c>
      <c r="C3112" s="190" t="s">
        <v>4008</v>
      </c>
      <c r="D3112" s="190" t="s">
        <v>4007</v>
      </c>
    </row>
    <row r="3113" spans="1:4">
      <c r="A3113" s="190">
        <v>1880</v>
      </c>
      <c r="B3113" s="190" t="s">
        <v>4011</v>
      </c>
      <c r="C3113" s="190" t="s">
        <v>4008</v>
      </c>
      <c r="D3113" s="190" t="s">
        <v>4007</v>
      </c>
    </row>
    <row r="3114" spans="1:4">
      <c r="A3114" s="190">
        <v>1880</v>
      </c>
      <c r="B3114" s="190" t="s">
        <v>4012</v>
      </c>
      <c r="C3114" s="190" t="s">
        <v>4008</v>
      </c>
      <c r="D3114" s="190" t="s">
        <v>4007</v>
      </c>
    </row>
    <row r="3115" spans="1:4">
      <c r="A3115" s="190">
        <v>1846</v>
      </c>
      <c r="B3115" s="190" t="s">
        <v>4013</v>
      </c>
      <c r="C3115" s="190" t="s">
        <v>4013</v>
      </c>
      <c r="D3115" s="190" t="s">
        <v>4007</v>
      </c>
    </row>
    <row r="3116" spans="1:4">
      <c r="A3116" s="190">
        <v>1856</v>
      </c>
      <c r="B3116" s="190" t="s">
        <v>4014</v>
      </c>
      <c r="C3116" s="190" t="s">
        <v>4014</v>
      </c>
      <c r="D3116" s="190" t="s">
        <v>4007</v>
      </c>
    </row>
    <row r="3117" spans="1:4">
      <c r="A3117" s="190">
        <v>1882</v>
      </c>
      <c r="B3117" s="190" t="s">
        <v>4015</v>
      </c>
      <c r="C3117" s="190" t="s">
        <v>4015</v>
      </c>
      <c r="D3117" s="190" t="s">
        <v>4007</v>
      </c>
    </row>
    <row r="3118" spans="1:4">
      <c r="A3118" s="190">
        <v>1892</v>
      </c>
      <c r="B3118" s="190" t="s">
        <v>4016</v>
      </c>
      <c r="C3118" s="190" t="s">
        <v>4017</v>
      </c>
      <c r="D3118" s="190" t="s">
        <v>4007</v>
      </c>
    </row>
    <row r="3119" spans="1:4">
      <c r="A3119" s="190">
        <v>1892</v>
      </c>
      <c r="B3119" s="190" t="s">
        <v>4018</v>
      </c>
      <c r="C3119" s="190" t="s">
        <v>4017</v>
      </c>
      <c r="D3119" s="190" t="s">
        <v>4007</v>
      </c>
    </row>
    <row r="3120" spans="1:4">
      <c r="A3120" s="190">
        <v>1892</v>
      </c>
      <c r="B3120" s="190" t="s">
        <v>4019</v>
      </c>
      <c r="C3120" s="190" t="s">
        <v>4017</v>
      </c>
      <c r="D3120" s="190" t="s">
        <v>4007</v>
      </c>
    </row>
    <row r="3121" spans="1:4">
      <c r="A3121" s="190">
        <v>1854</v>
      </c>
      <c r="B3121" s="190" t="s">
        <v>4020</v>
      </c>
      <c r="C3121" s="190" t="s">
        <v>4020</v>
      </c>
      <c r="D3121" s="190" t="s">
        <v>4007</v>
      </c>
    </row>
    <row r="3122" spans="1:4">
      <c r="A3122" s="190">
        <v>1845</v>
      </c>
      <c r="B3122" s="190" t="s">
        <v>4021</v>
      </c>
      <c r="C3122" s="190" t="s">
        <v>4021</v>
      </c>
      <c r="D3122" s="190" t="s">
        <v>4007</v>
      </c>
    </row>
    <row r="3123" spans="1:4">
      <c r="A3123" s="190">
        <v>1867</v>
      </c>
      <c r="B3123" s="190" t="s">
        <v>4022</v>
      </c>
      <c r="C3123" s="190" t="s">
        <v>4023</v>
      </c>
      <c r="D3123" s="190" t="s">
        <v>4007</v>
      </c>
    </row>
    <row r="3124" spans="1:4">
      <c r="A3124" s="190">
        <v>1867</v>
      </c>
      <c r="B3124" s="190" t="s">
        <v>4024</v>
      </c>
      <c r="C3124" s="190" t="s">
        <v>4023</v>
      </c>
      <c r="D3124" s="190" t="s">
        <v>4007</v>
      </c>
    </row>
    <row r="3125" spans="1:4">
      <c r="A3125" s="190">
        <v>1867</v>
      </c>
      <c r="B3125" s="190" t="s">
        <v>4025</v>
      </c>
      <c r="C3125" s="190" t="s">
        <v>4023</v>
      </c>
      <c r="D3125" s="190" t="s">
        <v>4007</v>
      </c>
    </row>
    <row r="3126" spans="1:4">
      <c r="A3126" s="190">
        <v>1884</v>
      </c>
      <c r="B3126" s="190" t="s">
        <v>4026</v>
      </c>
      <c r="C3126" s="190" t="s">
        <v>4023</v>
      </c>
      <c r="D3126" s="190" t="s">
        <v>4007</v>
      </c>
    </row>
    <row r="3127" spans="1:4">
      <c r="A3127" s="190">
        <v>1884</v>
      </c>
      <c r="B3127" s="190" t="s">
        <v>4027</v>
      </c>
      <c r="C3127" s="190" t="s">
        <v>4023</v>
      </c>
      <c r="D3127" s="190" t="s">
        <v>4007</v>
      </c>
    </row>
    <row r="3128" spans="1:4">
      <c r="A3128" s="190">
        <v>1884</v>
      </c>
      <c r="B3128" s="190" t="s">
        <v>4028</v>
      </c>
      <c r="C3128" s="190" t="s">
        <v>4023</v>
      </c>
      <c r="D3128" s="190" t="s">
        <v>4007</v>
      </c>
    </row>
    <row r="3129" spans="1:4">
      <c r="A3129" s="190">
        <v>1885</v>
      </c>
      <c r="B3129" s="190" t="s">
        <v>4029</v>
      </c>
      <c r="C3129" s="190" t="s">
        <v>4023</v>
      </c>
      <c r="D3129" s="190" t="s">
        <v>4007</v>
      </c>
    </row>
    <row r="3130" spans="1:4">
      <c r="A3130" s="190">
        <v>1862</v>
      </c>
      <c r="B3130" s="190" t="s">
        <v>4030</v>
      </c>
      <c r="C3130" s="190" t="s">
        <v>4031</v>
      </c>
      <c r="D3130" s="190" t="s">
        <v>4007</v>
      </c>
    </row>
    <row r="3131" spans="1:4">
      <c r="A3131" s="190">
        <v>1862</v>
      </c>
      <c r="B3131" s="190" t="s">
        <v>4032</v>
      </c>
      <c r="C3131" s="190" t="s">
        <v>4031</v>
      </c>
      <c r="D3131" s="190" t="s">
        <v>4007</v>
      </c>
    </row>
    <row r="3132" spans="1:4">
      <c r="A3132" s="190">
        <v>1863</v>
      </c>
      <c r="B3132" s="190" t="s">
        <v>4033</v>
      </c>
      <c r="C3132" s="190" t="s">
        <v>4031</v>
      </c>
      <c r="D3132" s="190" t="s">
        <v>4007</v>
      </c>
    </row>
    <row r="3133" spans="1:4">
      <c r="A3133" s="190">
        <v>1866</v>
      </c>
      <c r="B3133" s="190" t="s">
        <v>4034</v>
      </c>
      <c r="C3133" s="190" t="s">
        <v>4031</v>
      </c>
      <c r="D3133" s="190" t="s">
        <v>4007</v>
      </c>
    </row>
    <row r="3134" spans="1:4">
      <c r="A3134" s="190">
        <v>1864</v>
      </c>
      <c r="B3134" s="190" t="s">
        <v>4035</v>
      </c>
      <c r="C3134" s="190" t="s">
        <v>4036</v>
      </c>
      <c r="D3134" s="190" t="s">
        <v>4007</v>
      </c>
    </row>
    <row r="3135" spans="1:4">
      <c r="A3135" s="190">
        <v>1865</v>
      </c>
      <c r="B3135" s="190" t="s">
        <v>4037</v>
      </c>
      <c r="C3135" s="190" t="s">
        <v>4036</v>
      </c>
      <c r="D3135" s="190" t="s">
        <v>4007</v>
      </c>
    </row>
    <row r="3136" spans="1:4">
      <c r="A3136" s="190">
        <v>1847</v>
      </c>
      <c r="B3136" s="190" t="s">
        <v>4038</v>
      </c>
      <c r="C3136" s="190" t="s">
        <v>4038</v>
      </c>
      <c r="D3136" s="190" t="s">
        <v>4007</v>
      </c>
    </row>
    <row r="3137" spans="1:4">
      <c r="A3137" s="190">
        <v>1852</v>
      </c>
      <c r="B3137" s="190" t="s">
        <v>4039</v>
      </c>
      <c r="C3137" s="190" t="s">
        <v>4040</v>
      </c>
      <c r="D3137" s="190" t="s">
        <v>4007</v>
      </c>
    </row>
    <row r="3138" spans="1:4">
      <c r="A3138" s="190">
        <v>1844</v>
      </c>
      <c r="B3138" s="190" t="s">
        <v>4041</v>
      </c>
      <c r="C3138" s="190" t="s">
        <v>4042</v>
      </c>
      <c r="D3138" s="190" t="s">
        <v>4007</v>
      </c>
    </row>
    <row r="3139" spans="1:4">
      <c r="A3139" s="190">
        <v>1853</v>
      </c>
      <c r="B3139" s="190" t="s">
        <v>4043</v>
      </c>
      <c r="C3139" s="190" t="s">
        <v>4043</v>
      </c>
      <c r="D3139" s="190" t="s">
        <v>4007</v>
      </c>
    </row>
    <row r="3140" spans="1:4">
      <c r="A3140" s="190">
        <v>1170</v>
      </c>
      <c r="B3140" s="190" t="s">
        <v>4044</v>
      </c>
      <c r="C3140" s="190" t="s">
        <v>4044</v>
      </c>
      <c r="D3140" s="190" t="s">
        <v>4007</v>
      </c>
    </row>
    <row r="3141" spans="1:4">
      <c r="A3141" s="190">
        <v>1174</v>
      </c>
      <c r="B3141" s="190" t="s">
        <v>4045</v>
      </c>
      <c r="C3141" s="190" t="s">
        <v>4044</v>
      </c>
      <c r="D3141" s="190" t="s">
        <v>4007</v>
      </c>
    </row>
    <row r="3142" spans="1:4">
      <c r="A3142" s="190">
        <v>1174</v>
      </c>
      <c r="B3142" s="190" t="s">
        <v>4046</v>
      </c>
      <c r="C3142" s="190" t="s">
        <v>4044</v>
      </c>
      <c r="D3142" s="190" t="s">
        <v>4007</v>
      </c>
    </row>
    <row r="3143" spans="1:4">
      <c r="A3143" s="190">
        <v>1144</v>
      </c>
      <c r="B3143" s="190" t="s">
        <v>4047</v>
      </c>
      <c r="C3143" s="190" t="s">
        <v>4047</v>
      </c>
      <c r="D3143" s="190" t="s">
        <v>4007</v>
      </c>
    </row>
    <row r="3144" spans="1:4">
      <c r="A3144" s="190">
        <v>1149</v>
      </c>
      <c r="B3144" s="190" t="s">
        <v>4048</v>
      </c>
      <c r="C3144" s="190" t="s">
        <v>4048</v>
      </c>
      <c r="D3144" s="190" t="s">
        <v>4007</v>
      </c>
    </row>
    <row r="3145" spans="1:4">
      <c r="A3145" s="190">
        <v>1145</v>
      </c>
      <c r="B3145" s="190" t="s">
        <v>4049</v>
      </c>
      <c r="C3145" s="190" t="s">
        <v>4049</v>
      </c>
      <c r="D3145" s="190" t="s">
        <v>4007</v>
      </c>
    </row>
    <row r="3146" spans="1:4">
      <c r="A3146" s="190">
        <v>1172</v>
      </c>
      <c r="B3146" s="190" t="s">
        <v>4050</v>
      </c>
      <c r="C3146" s="190" t="s">
        <v>4050</v>
      </c>
      <c r="D3146" s="190" t="s">
        <v>4007</v>
      </c>
    </row>
    <row r="3147" spans="1:4">
      <c r="A3147" s="190">
        <v>1173</v>
      </c>
      <c r="B3147" s="190" t="s">
        <v>4051</v>
      </c>
      <c r="C3147" s="190" t="s">
        <v>4051</v>
      </c>
      <c r="D3147" s="190" t="s">
        <v>4007</v>
      </c>
    </row>
    <row r="3148" spans="1:4">
      <c r="A3148" s="190">
        <v>1188</v>
      </c>
      <c r="B3148" s="190" t="s">
        <v>4052</v>
      </c>
      <c r="C3148" s="190" t="s">
        <v>4052</v>
      </c>
      <c r="D3148" s="190" t="s">
        <v>4007</v>
      </c>
    </row>
    <row r="3149" spans="1:4">
      <c r="A3149" s="190">
        <v>1261</v>
      </c>
      <c r="B3149" s="190" t="s">
        <v>4053</v>
      </c>
      <c r="C3149" s="190" t="s">
        <v>4053</v>
      </c>
      <c r="D3149" s="190" t="s">
        <v>4007</v>
      </c>
    </row>
    <row r="3150" spans="1:4">
      <c r="A3150" s="190">
        <v>1261</v>
      </c>
      <c r="B3150" s="190" t="s">
        <v>4054</v>
      </c>
      <c r="C3150" s="190" t="s">
        <v>4054</v>
      </c>
      <c r="D3150" s="190" t="s">
        <v>4007</v>
      </c>
    </row>
    <row r="3151" spans="1:4">
      <c r="A3151" s="190">
        <v>1146</v>
      </c>
      <c r="B3151" s="190" t="s">
        <v>4055</v>
      </c>
      <c r="C3151" s="190" t="s">
        <v>4056</v>
      </c>
      <c r="D3151" s="190" t="s">
        <v>4007</v>
      </c>
    </row>
    <row r="3152" spans="1:4">
      <c r="A3152" s="190">
        <v>1188</v>
      </c>
      <c r="B3152" s="190" t="s">
        <v>4057</v>
      </c>
      <c r="C3152" s="190" t="s">
        <v>4058</v>
      </c>
      <c r="D3152" s="190" t="s">
        <v>4007</v>
      </c>
    </row>
    <row r="3153" spans="1:4">
      <c r="A3153" s="190">
        <v>1176</v>
      </c>
      <c r="B3153" s="190" t="s">
        <v>4059</v>
      </c>
      <c r="C3153" s="190" t="s">
        <v>4060</v>
      </c>
      <c r="D3153" s="190" t="s">
        <v>4007</v>
      </c>
    </row>
    <row r="3154" spans="1:4">
      <c r="A3154" s="190">
        <v>1187</v>
      </c>
      <c r="B3154" s="190" t="s">
        <v>4061</v>
      </c>
      <c r="C3154" s="190" t="s">
        <v>4062</v>
      </c>
      <c r="D3154" s="190" t="s">
        <v>4007</v>
      </c>
    </row>
    <row r="3155" spans="1:4">
      <c r="A3155" s="190">
        <v>1189</v>
      </c>
      <c r="B3155" s="190" t="s">
        <v>4063</v>
      </c>
      <c r="C3155" s="190" t="s">
        <v>4063</v>
      </c>
      <c r="D3155" s="190" t="s">
        <v>4007</v>
      </c>
    </row>
    <row r="3156" spans="1:4">
      <c r="A3156" s="190">
        <v>1580</v>
      </c>
      <c r="B3156" s="190" t="s">
        <v>4064</v>
      </c>
      <c r="C3156" s="190" t="s">
        <v>4064</v>
      </c>
      <c r="D3156" s="190" t="s">
        <v>4007</v>
      </c>
    </row>
    <row r="3157" spans="1:4">
      <c r="A3157" s="190">
        <v>1580</v>
      </c>
      <c r="B3157" s="190" t="s">
        <v>4065</v>
      </c>
      <c r="C3157" s="190" t="s">
        <v>4064</v>
      </c>
      <c r="D3157" s="190" t="s">
        <v>4007</v>
      </c>
    </row>
    <row r="3158" spans="1:4">
      <c r="A3158" s="190">
        <v>1580</v>
      </c>
      <c r="B3158" s="190" t="s">
        <v>4066</v>
      </c>
      <c r="C3158" s="190" t="s">
        <v>4064</v>
      </c>
      <c r="D3158" s="190" t="s">
        <v>4007</v>
      </c>
    </row>
    <row r="3159" spans="1:4">
      <c r="A3159" s="190">
        <v>1588</v>
      </c>
      <c r="B3159" s="190" t="s">
        <v>4067</v>
      </c>
      <c r="C3159" s="190" t="s">
        <v>4067</v>
      </c>
      <c r="D3159" s="190" t="s">
        <v>4007</v>
      </c>
    </row>
    <row r="3160" spans="1:4">
      <c r="A3160" s="190">
        <v>1595</v>
      </c>
      <c r="B3160" s="190" t="s">
        <v>4068</v>
      </c>
      <c r="C3160" s="190" t="s">
        <v>4068</v>
      </c>
      <c r="D3160" s="190" t="s">
        <v>4007</v>
      </c>
    </row>
    <row r="3161" spans="1:4">
      <c r="A3161" s="190">
        <v>1584</v>
      </c>
      <c r="B3161" s="190" t="s">
        <v>4069</v>
      </c>
      <c r="C3161" s="190" t="s">
        <v>4070</v>
      </c>
      <c r="D3161" s="190" t="s">
        <v>4007</v>
      </c>
    </row>
    <row r="3162" spans="1:4">
      <c r="A3162" s="190">
        <v>1585</v>
      </c>
      <c r="B3162" s="190" t="s">
        <v>4071</v>
      </c>
      <c r="C3162" s="190" t="s">
        <v>4070</v>
      </c>
      <c r="D3162" s="190" t="s">
        <v>4007</v>
      </c>
    </row>
    <row r="3163" spans="1:4">
      <c r="A3163" s="190">
        <v>1585</v>
      </c>
      <c r="B3163" s="190" t="s">
        <v>4072</v>
      </c>
      <c r="C3163" s="190" t="s">
        <v>4070</v>
      </c>
      <c r="D3163" s="190" t="s">
        <v>4007</v>
      </c>
    </row>
    <row r="3164" spans="1:4">
      <c r="A3164" s="190">
        <v>1585</v>
      </c>
      <c r="B3164" s="190" t="s">
        <v>4073</v>
      </c>
      <c r="C3164" s="190" t="s">
        <v>4070</v>
      </c>
      <c r="D3164" s="190" t="s">
        <v>4007</v>
      </c>
    </row>
    <row r="3165" spans="1:4">
      <c r="A3165" s="190">
        <v>1586</v>
      </c>
      <c r="B3165" s="190" t="s">
        <v>4074</v>
      </c>
      <c r="C3165" s="190" t="s">
        <v>4070</v>
      </c>
      <c r="D3165" s="190" t="s">
        <v>4007</v>
      </c>
    </row>
    <row r="3166" spans="1:4">
      <c r="A3166" s="190">
        <v>1587</v>
      </c>
      <c r="B3166" s="190" t="s">
        <v>4075</v>
      </c>
      <c r="C3166" s="190" t="s">
        <v>4070</v>
      </c>
      <c r="D3166" s="190" t="s">
        <v>4007</v>
      </c>
    </row>
    <row r="3167" spans="1:4">
      <c r="A3167" s="190">
        <v>1587</v>
      </c>
      <c r="B3167" s="190" t="s">
        <v>4076</v>
      </c>
      <c r="C3167" s="190" t="s">
        <v>4070</v>
      </c>
      <c r="D3167" s="190" t="s">
        <v>4007</v>
      </c>
    </row>
    <row r="3168" spans="1:4">
      <c r="A3168" s="190">
        <v>1589</v>
      </c>
      <c r="B3168" s="190" t="s">
        <v>4077</v>
      </c>
      <c r="C3168" s="190" t="s">
        <v>4070</v>
      </c>
      <c r="D3168" s="190" t="s">
        <v>4007</v>
      </c>
    </row>
    <row r="3169" spans="1:4">
      <c r="A3169" s="190">
        <v>1787</v>
      </c>
      <c r="B3169" s="190" t="s">
        <v>4078</v>
      </c>
      <c r="C3169" s="190" t="s">
        <v>4070</v>
      </c>
      <c r="D3169" s="190" t="s">
        <v>4007</v>
      </c>
    </row>
    <row r="3170" spans="1:4">
      <c r="A3170" s="190">
        <v>1042</v>
      </c>
      <c r="B3170" s="190" t="s">
        <v>4079</v>
      </c>
      <c r="C3170" s="190" t="s">
        <v>4079</v>
      </c>
      <c r="D3170" s="190" t="s">
        <v>4007</v>
      </c>
    </row>
    <row r="3171" spans="1:4">
      <c r="A3171" s="190">
        <v>1035</v>
      </c>
      <c r="B3171" s="190" t="s">
        <v>4080</v>
      </c>
      <c r="C3171" s="190" t="s">
        <v>4080</v>
      </c>
      <c r="D3171" s="190" t="s">
        <v>4007</v>
      </c>
    </row>
    <row r="3172" spans="1:4">
      <c r="A3172" s="190">
        <v>1034</v>
      </c>
      <c r="B3172" s="190" t="s">
        <v>4081</v>
      </c>
      <c r="C3172" s="190" t="s">
        <v>4081</v>
      </c>
      <c r="D3172" s="190" t="s">
        <v>4007</v>
      </c>
    </row>
    <row r="3173" spans="1:4">
      <c r="A3173" s="190">
        <v>1308</v>
      </c>
      <c r="B3173" s="190" t="s">
        <v>4082</v>
      </c>
      <c r="C3173" s="190" t="s">
        <v>4082</v>
      </c>
      <c r="D3173" s="190" t="s">
        <v>4007</v>
      </c>
    </row>
    <row r="3174" spans="1:4">
      <c r="A3174" s="190">
        <v>1148</v>
      </c>
      <c r="B3174" s="190" t="s">
        <v>4083</v>
      </c>
      <c r="C3174" s="190" t="s">
        <v>4083</v>
      </c>
      <c r="D3174" s="190" t="s">
        <v>4007</v>
      </c>
    </row>
    <row r="3175" spans="1:4">
      <c r="A3175" s="190">
        <v>1316</v>
      </c>
      <c r="B3175" s="190" t="s">
        <v>4084</v>
      </c>
      <c r="C3175" s="190" t="s">
        <v>4084</v>
      </c>
      <c r="D3175" s="190" t="s">
        <v>4007</v>
      </c>
    </row>
    <row r="3176" spans="1:4">
      <c r="A3176" s="190">
        <v>1304</v>
      </c>
      <c r="B3176" s="190" t="s">
        <v>4085</v>
      </c>
      <c r="C3176" s="190" t="s">
        <v>4086</v>
      </c>
      <c r="D3176" s="190" t="s">
        <v>4007</v>
      </c>
    </row>
    <row r="3177" spans="1:4">
      <c r="A3177" s="190">
        <v>1304</v>
      </c>
      <c r="B3177" s="190" t="s">
        <v>4087</v>
      </c>
      <c r="C3177" s="190" t="s">
        <v>4086</v>
      </c>
      <c r="D3177" s="190" t="s">
        <v>4007</v>
      </c>
    </row>
    <row r="3178" spans="1:4">
      <c r="A3178" s="190">
        <v>1148</v>
      </c>
      <c r="B3178" s="190" t="s">
        <v>4088</v>
      </c>
      <c r="C3178" s="190" t="s">
        <v>4088</v>
      </c>
      <c r="D3178" s="190" t="s">
        <v>4007</v>
      </c>
    </row>
    <row r="3179" spans="1:4">
      <c r="A3179" s="190">
        <v>1306</v>
      </c>
      <c r="B3179" s="190" t="s">
        <v>4089</v>
      </c>
      <c r="C3179" s="190" t="s">
        <v>4089</v>
      </c>
      <c r="D3179" s="190" t="s">
        <v>4007</v>
      </c>
    </row>
    <row r="3180" spans="1:4">
      <c r="A3180" s="190">
        <v>1304</v>
      </c>
      <c r="B3180" s="190" t="s">
        <v>4090</v>
      </c>
      <c r="C3180" s="190" t="s">
        <v>4090</v>
      </c>
      <c r="D3180" s="190" t="s">
        <v>4007</v>
      </c>
    </row>
    <row r="3181" spans="1:4">
      <c r="A3181" s="190">
        <v>1312</v>
      </c>
      <c r="B3181" s="190" t="s">
        <v>4091</v>
      </c>
      <c r="C3181" s="190" t="s">
        <v>4091</v>
      </c>
      <c r="D3181" s="190" t="s">
        <v>4007</v>
      </c>
    </row>
    <row r="3182" spans="1:4">
      <c r="A3182" s="190">
        <v>1313</v>
      </c>
      <c r="B3182" s="190" t="s">
        <v>4092</v>
      </c>
      <c r="C3182" s="190" t="s">
        <v>4092</v>
      </c>
      <c r="D3182" s="190" t="s">
        <v>4007</v>
      </c>
    </row>
    <row r="3183" spans="1:4">
      <c r="A3183" s="190">
        <v>1124</v>
      </c>
      <c r="B3183" s="190" t="s">
        <v>4093</v>
      </c>
      <c r="C3183" s="190" t="s">
        <v>4093</v>
      </c>
      <c r="D3183" s="190" t="s">
        <v>4007</v>
      </c>
    </row>
    <row r="3184" spans="1:4">
      <c r="A3184" s="190">
        <v>1117</v>
      </c>
      <c r="B3184" s="190" t="s">
        <v>4094</v>
      </c>
      <c r="C3184" s="190" t="s">
        <v>4094</v>
      </c>
      <c r="D3184" s="190" t="s">
        <v>4007</v>
      </c>
    </row>
    <row r="3185" spans="1:4">
      <c r="A3185" s="190">
        <v>1148</v>
      </c>
      <c r="B3185" s="190" t="s">
        <v>4095</v>
      </c>
      <c r="C3185" s="190" t="s">
        <v>4095</v>
      </c>
      <c r="D3185" s="190" t="s">
        <v>4007</v>
      </c>
    </row>
    <row r="3186" spans="1:4">
      <c r="A3186" s="190">
        <v>1148</v>
      </c>
      <c r="B3186" s="190" t="s">
        <v>4096</v>
      </c>
      <c r="C3186" s="190" t="s">
        <v>4095</v>
      </c>
      <c r="D3186" s="190" t="s">
        <v>4007</v>
      </c>
    </row>
    <row r="3187" spans="1:4">
      <c r="A3187" s="190">
        <v>1148</v>
      </c>
      <c r="B3187" s="190" t="s">
        <v>4097</v>
      </c>
      <c r="C3187" s="190" t="s">
        <v>4095</v>
      </c>
      <c r="D3187" s="190" t="s">
        <v>4007</v>
      </c>
    </row>
    <row r="3188" spans="1:4">
      <c r="A3188" s="190">
        <v>1307</v>
      </c>
      <c r="B3188" s="190" t="s">
        <v>4098</v>
      </c>
      <c r="C3188" s="190" t="s">
        <v>4098</v>
      </c>
      <c r="D3188" s="190" t="s">
        <v>4007</v>
      </c>
    </row>
    <row r="3189" spans="1:4">
      <c r="A3189" s="190">
        <v>1148</v>
      </c>
      <c r="B3189" s="190" t="s">
        <v>4099</v>
      </c>
      <c r="C3189" s="190" t="s">
        <v>4099</v>
      </c>
      <c r="D3189" s="190" t="s">
        <v>4007</v>
      </c>
    </row>
    <row r="3190" spans="1:4">
      <c r="A3190" s="190">
        <v>1031</v>
      </c>
      <c r="B3190" s="190" t="s">
        <v>4100</v>
      </c>
      <c r="C3190" s="190" t="s">
        <v>4101</v>
      </c>
      <c r="D3190" s="190" t="s">
        <v>4007</v>
      </c>
    </row>
    <row r="3191" spans="1:4">
      <c r="A3191" s="190">
        <v>1148</v>
      </c>
      <c r="B3191" s="190" t="s">
        <v>4102</v>
      </c>
      <c r="C3191" s="190" t="s">
        <v>4103</v>
      </c>
      <c r="D3191" s="190" t="s">
        <v>4007</v>
      </c>
    </row>
    <row r="3192" spans="1:4">
      <c r="A3192" s="190">
        <v>1148</v>
      </c>
      <c r="B3192" s="190" t="s">
        <v>4104</v>
      </c>
      <c r="C3192" s="190" t="s">
        <v>4104</v>
      </c>
      <c r="D3192" s="190" t="s">
        <v>4007</v>
      </c>
    </row>
    <row r="3193" spans="1:4">
      <c r="A3193" s="190">
        <v>1147</v>
      </c>
      <c r="B3193" s="190" t="s">
        <v>4105</v>
      </c>
      <c r="C3193" s="190" t="s">
        <v>4105</v>
      </c>
      <c r="D3193" s="190" t="s">
        <v>4007</v>
      </c>
    </row>
    <row r="3194" spans="1:4">
      <c r="A3194" s="190">
        <v>1317</v>
      </c>
      <c r="B3194" s="190" t="s">
        <v>4106</v>
      </c>
      <c r="C3194" s="190" t="s">
        <v>4106</v>
      </c>
      <c r="D3194" s="190" t="s">
        <v>4007</v>
      </c>
    </row>
    <row r="3195" spans="1:4">
      <c r="A3195" s="190">
        <v>1305</v>
      </c>
      <c r="B3195" s="190" t="s">
        <v>4107</v>
      </c>
      <c r="C3195" s="190" t="s">
        <v>4107</v>
      </c>
      <c r="D3195" s="190" t="s">
        <v>4007</v>
      </c>
    </row>
    <row r="3196" spans="1:4">
      <c r="A3196" s="190">
        <v>1303</v>
      </c>
      <c r="B3196" s="190" t="s">
        <v>4108</v>
      </c>
      <c r="C3196" s="190" t="s">
        <v>4108</v>
      </c>
      <c r="D3196" s="190" t="s">
        <v>4007</v>
      </c>
    </row>
    <row r="3197" spans="1:4">
      <c r="A3197" s="190">
        <v>1318</v>
      </c>
      <c r="B3197" s="190" t="s">
        <v>4109</v>
      </c>
      <c r="C3197" s="190" t="s">
        <v>4109</v>
      </c>
      <c r="D3197" s="190" t="s">
        <v>4007</v>
      </c>
    </row>
    <row r="3198" spans="1:4">
      <c r="A3198" s="190">
        <v>1315</v>
      </c>
      <c r="B3198" s="190" t="s">
        <v>4110</v>
      </c>
      <c r="C3198" s="190" t="s">
        <v>4110</v>
      </c>
      <c r="D3198" s="190" t="s">
        <v>4007</v>
      </c>
    </row>
    <row r="3199" spans="1:4">
      <c r="A3199" s="190">
        <v>1304</v>
      </c>
      <c r="B3199" s="190" t="s">
        <v>4111</v>
      </c>
      <c r="C3199" s="190" t="s">
        <v>4111</v>
      </c>
      <c r="D3199" s="190" t="s">
        <v>4007</v>
      </c>
    </row>
    <row r="3200" spans="1:4">
      <c r="A3200" s="190">
        <v>1036</v>
      </c>
      <c r="B3200" s="190" t="s">
        <v>4112</v>
      </c>
      <c r="C3200" s="190" t="s">
        <v>4112</v>
      </c>
      <c r="D3200" s="190" t="s">
        <v>4007</v>
      </c>
    </row>
    <row r="3201" spans="1:4">
      <c r="A3201" s="190">
        <v>1302</v>
      </c>
      <c r="B3201" s="190" t="s">
        <v>4113</v>
      </c>
      <c r="C3201" s="190" t="s">
        <v>4113</v>
      </c>
      <c r="D3201" s="190" t="s">
        <v>4007</v>
      </c>
    </row>
    <row r="3202" spans="1:4">
      <c r="A3202" s="190">
        <v>1042</v>
      </c>
      <c r="B3202" s="190" t="s">
        <v>4114</v>
      </c>
      <c r="C3202" s="190" t="s">
        <v>4114</v>
      </c>
      <c r="D3202" s="190" t="s">
        <v>4007</v>
      </c>
    </row>
    <row r="3203" spans="1:4">
      <c r="A3203" s="190">
        <v>1042</v>
      </c>
      <c r="B3203" s="190" t="s">
        <v>4115</v>
      </c>
      <c r="C3203" s="190" t="s">
        <v>4114</v>
      </c>
      <c r="D3203" s="190" t="s">
        <v>4007</v>
      </c>
    </row>
    <row r="3204" spans="1:4">
      <c r="A3204" s="190">
        <v>1038</v>
      </c>
      <c r="B3204" s="190" t="s">
        <v>4116</v>
      </c>
      <c r="C3204" s="190" t="s">
        <v>4116</v>
      </c>
      <c r="D3204" s="190" t="s">
        <v>4007</v>
      </c>
    </row>
    <row r="3205" spans="1:4">
      <c r="A3205" s="190">
        <v>1041</v>
      </c>
      <c r="B3205" s="190" t="s">
        <v>4117</v>
      </c>
      <c r="C3205" s="190" t="s">
        <v>4117</v>
      </c>
      <c r="D3205" s="190" t="s">
        <v>4007</v>
      </c>
    </row>
    <row r="3206" spans="1:4">
      <c r="A3206" s="190">
        <v>1053</v>
      </c>
      <c r="B3206" s="190" t="s">
        <v>4118</v>
      </c>
      <c r="C3206" s="190" t="s">
        <v>4118</v>
      </c>
      <c r="D3206" s="190" t="s">
        <v>4007</v>
      </c>
    </row>
    <row r="3207" spans="1:4">
      <c r="A3207" s="190">
        <v>1053</v>
      </c>
      <c r="B3207" s="190" t="s">
        <v>4119</v>
      </c>
      <c r="C3207" s="190" t="s">
        <v>4120</v>
      </c>
      <c r="D3207" s="190" t="s">
        <v>4007</v>
      </c>
    </row>
    <row r="3208" spans="1:4">
      <c r="A3208" s="190">
        <v>1040</v>
      </c>
      <c r="B3208" s="190" t="s">
        <v>4121</v>
      </c>
      <c r="C3208" s="190" t="s">
        <v>4121</v>
      </c>
      <c r="D3208" s="190" t="s">
        <v>4007</v>
      </c>
    </row>
    <row r="3209" spans="1:4">
      <c r="A3209" s="190">
        <v>1417</v>
      </c>
      <c r="B3209" s="190" t="s">
        <v>4122</v>
      </c>
      <c r="C3209" s="190" t="s">
        <v>4122</v>
      </c>
      <c r="D3209" s="190" t="s">
        <v>4007</v>
      </c>
    </row>
    <row r="3210" spans="1:4">
      <c r="A3210" s="190">
        <v>1417</v>
      </c>
      <c r="B3210" s="190" t="s">
        <v>4123</v>
      </c>
      <c r="C3210" s="190" t="s">
        <v>4122</v>
      </c>
      <c r="D3210" s="190" t="s">
        <v>4007</v>
      </c>
    </row>
    <row r="3211" spans="1:4">
      <c r="A3211" s="190">
        <v>1037</v>
      </c>
      <c r="B3211" s="190" t="s">
        <v>4124</v>
      </c>
      <c r="C3211" s="190" t="s">
        <v>4124</v>
      </c>
      <c r="D3211" s="190" t="s">
        <v>4007</v>
      </c>
    </row>
    <row r="3212" spans="1:4">
      <c r="A3212" s="190">
        <v>1044</v>
      </c>
      <c r="B3212" s="190" t="s">
        <v>4125</v>
      </c>
      <c r="C3212" s="190" t="s">
        <v>4125</v>
      </c>
      <c r="D3212" s="190" t="s">
        <v>4007</v>
      </c>
    </row>
    <row r="3213" spans="1:4">
      <c r="A3213" s="190">
        <v>1055</v>
      </c>
      <c r="B3213" s="190" t="s">
        <v>4126</v>
      </c>
      <c r="C3213" s="190" t="s">
        <v>4126</v>
      </c>
      <c r="D3213" s="190" t="s">
        <v>4007</v>
      </c>
    </row>
    <row r="3214" spans="1:4">
      <c r="A3214" s="190">
        <v>1054</v>
      </c>
      <c r="B3214" s="190" t="s">
        <v>4127</v>
      </c>
      <c r="C3214" s="190" t="s">
        <v>4128</v>
      </c>
      <c r="D3214" s="190" t="s">
        <v>4007</v>
      </c>
    </row>
    <row r="3215" spans="1:4">
      <c r="A3215" s="190">
        <v>1377</v>
      </c>
      <c r="B3215" s="190" t="s">
        <v>4129</v>
      </c>
      <c r="C3215" s="190" t="s">
        <v>4129</v>
      </c>
      <c r="D3215" s="190" t="s">
        <v>4007</v>
      </c>
    </row>
    <row r="3216" spans="1:4">
      <c r="A3216" s="190">
        <v>1416</v>
      </c>
      <c r="B3216" s="190" t="s">
        <v>4130</v>
      </c>
      <c r="C3216" s="190" t="s">
        <v>4130</v>
      </c>
      <c r="D3216" s="190" t="s">
        <v>4007</v>
      </c>
    </row>
    <row r="3217" spans="1:4">
      <c r="A3217" s="190">
        <v>1375</v>
      </c>
      <c r="B3217" s="190" t="s">
        <v>4131</v>
      </c>
      <c r="C3217" s="190" t="s">
        <v>4131</v>
      </c>
      <c r="D3217" s="190" t="s">
        <v>4007</v>
      </c>
    </row>
    <row r="3218" spans="1:4">
      <c r="A3218" s="190">
        <v>1041</v>
      </c>
      <c r="B3218" s="190" t="s">
        <v>4132</v>
      </c>
      <c r="C3218" s="190" t="s">
        <v>4132</v>
      </c>
      <c r="D3218" s="190" t="s">
        <v>4007</v>
      </c>
    </row>
    <row r="3219" spans="1:4">
      <c r="A3219" s="190">
        <v>1046</v>
      </c>
      <c r="B3219" s="190" t="s">
        <v>4133</v>
      </c>
      <c r="C3219" s="190" t="s">
        <v>4133</v>
      </c>
      <c r="D3219" s="190" t="s">
        <v>4007</v>
      </c>
    </row>
    <row r="3220" spans="1:4">
      <c r="A3220" s="190">
        <v>1040</v>
      </c>
      <c r="B3220" s="190" t="s">
        <v>4134</v>
      </c>
      <c r="C3220" s="190" t="s">
        <v>4135</v>
      </c>
      <c r="D3220" s="190" t="s">
        <v>4007</v>
      </c>
    </row>
    <row r="3221" spans="1:4">
      <c r="A3221" s="190">
        <v>1040</v>
      </c>
      <c r="B3221" s="190" t="s">
        <v>4136</v>
      </c>
      <c r="C3221" s="190" t="s">
        <v>4136</v>
      </c>
      <c r="D3221" s="190" t="s">
        <v>4007</v>
      </c>
    </row>
    <row r="3222" spans="1:4">
      <c r="A3222" s="190">
        <v>1418</v>
      </c>
      <c r="B3222" s="190" t="s">
        <v>4137</v>
      </c>
      <c r="C3222" s="190" t="s">
        <v>4137</v>
      </c>
      <c r="D3222" s="190" t="s">
        <v>4007</v>
      </c>
    </row>
    <row r="3223" spans="1:4">
      <c r="A3223" s="190">
        <v>1041</v>
      </c>
      <c r="B3223" s="190" t="s">
        <v>4138</v>
      </c>
      <c r="C3223" s="190" t="s">
        <v>4139</v>
      </c>
      <c r="D3223" s="190" t="s">
        <v>4007</v>
      </c>
    </row>
    <row r="3224" spans="1:4">
      <c r="A3224" s="190">
        <v>1041</v>
      </c>
      <c r="B3224" s="190" t="s">
        <v>4140</v>
      </c>
      <c r="C3224" s="190" t="s">
        <v>4139</v>
      </c>
      <c r="D3224" s="190" t="s">
        <v>4007</v>
      </c>
    </row>
    <row r="3225" spans="1:4">
      <c r="A3225" s="190">
        <v>1041</v>
      </c>
      <c r="B3225" s="190" t="s">
        <v>4141</v>
      </c>
      <c r="C3225" s="190" t="s">
        <v>4139</v>
      </c>
      <c r="D3225" s="190" t="s">
        <v>4007</v>
      </c>
    </row>
    <row r="3226" spans="1:4">
      <c r="A3226" s="190">
        <v>1043</v>
      </c>
      <c r="B3226" s="190" t="s">
        <v>4142</v>
      </c>
      <c r="C3226" s="190" t="s">
        <v>4139</v>
      </c>
      <c r="D3226" s="190" t="s">
        <v>4007</v>
      </c>
    </row>
    <row r="3227" spans="1:4">
      <c r="A3227" s="190">
        <v>1376</v>
      </c>
      <c r="B3227" s="190" t="s">
        <v>4143</v>
      </c>
      <c r="C3227" s="190" t="s">
        <v>4144</v>
      </c>
      <c r="D3227" s="190" t="s">
        <v>4007</v>
      </c>
    </row>
    <row r="3228" spans="1:4">
      <c r="A3228" s="190">
        <v>1376</v>
      </c>
      <c r="B3228" s="190" t="s">
        <v>4145</v>
      </c>
      <c r="C3228" s="190" t="s">
        <v>4144</v>
      </c>
      <c r="D3228" s="190" t="s">
        <v>4007</v>
      </c>
    </row>
    <row r="3229" spans="1:4">
      <c r="A3229" s="190">
        <v>1376</v>
      </c>
      <c r="B3229" s="190" t="s">
        <v>4146</v>
      </c>
      <c r="C3229" s="190" t="s">
        <v>4144</v>
      </c>
      <c r="D3229" s="190" t="s">
        <v>4007</v>
      </c>
    </row>
    <row r="3230" spans="1:4">
      <c r="A3230" s="190">
        <v>1427</v>
      </c>
      <c r="B3230" s="190" t="s">
        <v>4147</v>
      </c>
      <c r="C3230" s="190" t="s">
        <v>4147</v>
      </c>
      <c r="D3230" s="190" t="s">
        <v>4007</v>
      </c>
    </row>
    <row r="3231" spans="1:4">
      <c r="A3231" s="190">
        <v>1452</v>
      </c>
      <c r="B3231" s="190" t="s">
        <v>4148</v>
      </c>
      <c r="C3231" s="190" t="s">
        <v>4149</v>
      </c>
      <c r="D3231" s="190" t="s">
        <v>4007</v>
      </c>
    </row>
    <row r="3232" spans="1:4">
      <c r="A3232" s="190">
        <v>1453</v>
      </c>
      <c r="B3232" s="190" t="s">
        <v>4149</v>
      </c>
      <c r="C3232" s="190" t="s">
        <v>4149</v>
      </c>
      <c r="D3232" s="190" t="s">
        <v>4007</v>
      </c>
    </row>
    <row r="3233" spans="1:4">
      <c r="A3233" s="190">
        <v>1424</v>
      </c>
      <c r="B3233" s="190" t="s">
        <v>4150</v>
      </c>
      <c r="C3233" s="190" t="s">
        <v>4150</v>
      </c>
      <c r="D3233" s="190" t="s">
        <v>4007</v>
      </c>
    </row>
    <row r="3234" spans="1:4">
      <c r="A3234" s="190">
        <v>1426</v>
      </c>
      <c r="B3234" s="190" t="s">
        <v>4151</v>
      </c>
      <c r="C3234" s="190" t="s">
        <v>4151</v>
      </c>
      <c r="D3234" s="190" t="s">
        <v>4007</v>
      </c>
    </row>
    <row r="3235" spans="1:4">
      <c r="A3235" s="190">
        <v>1426</v>
      </c>
      <c r="B3235" s="190" t="s">
        <v>4152</v>
      </c>
      <c r="C3235" s="190" t="s">
        <v>4152</v>
      </c>
      <c r="D3235" s="190" t="s">
        <v>4007</v>
      </c>
    </row>
    <row r="3236" spans="1:4">
      <c r="A3236" s="190">
        <v>1420</v>
      </c>
      <c r="B3236" s="190" t="s">
        <v>4153</v>
      </c>
      <c r="C3236" s="190" t="s">
        <v>4153</v>
      </c>
      <c r="D3236" s="190" t="s">
        <v>4007</v>
      </c>
    </row>
    <row r="3237" spans="1:4">
      <c r="A3237" s="190">
        <v>1421</v>
      </c>
      <c r="B3237" s="190" t="s">
        <v>4154</v>
      </c>
      <c r="C3237" s="190" t="s">
        <v>4154</v>
      </c>
      <c r="D3237" s="190" t="s">
        <v>4007</v>
      </c>
    </row>
    <row r="3238" spans="1:4">
      <c r="A3238" s="190">
        <v>1429</v>
      </c>
      <c r="B3238" s="190" t="s">
        <v>4155</v>
      </c>
      <c r="C3238" s="190" t="s">
        <v>4155</v>
      </c>
      <c r="D3238" s="190" t="s">
        <v>4007</v>
      </c>
    </row>
    <row r="3239" spans="1:4">
      <c r="A3239" s="190">
        <v>1421</v>
      </c>
      <c r="B3239" s="190" t="s">
        <v>4156</v>
      </c>
      <c r="C3239" s="190" t="s">
        <v>4156</v>
      </c>
      <c r="D3239" s="190" t="s">
        <v>4007</v>
      </c>
    </row>
    <row r="3240" spans="1:4">
      <c r="A3240" s="190">
        <v>1422</v>
      </c>
      <c r="B3240" s="190" t="s">
        <v>4157</v>
      </c>
      <c r="C3240" s="190" t="s">
        <v>4157</v>
      </c>
      <c r="D3240" s="190" t="s">
        <v>4007</v>
      </c>
    </row>
    <row r="3241" spans="1:4">
      <c r="A3241" s="190">
        <v>1453</v>
      </c>
      <c r="B3241" s="190" t="s">
        <v>4158</v>
      </c>
      <c r="C3241" s="190" t="s">
        <v>4158</v>
      </c>
      <c r="D3241" s="190" t="s">
        <v>4007</v>
      </c>
    </row>
    <row r="3242" spans="1:4">
      <c r="A3242" s="190">
        <v>1428</v>
      </c>
      <c r="B3242" s="190" t="s">
        <v>4159</v>
      </c>
      <c r="C3242" s="190" t="s">
        <v>4159</v>
      </c>
      <c r="D3242" s="190" t="s">
        <v>4007</v>
      </c>
    </row>
    <row r="3243" spans="1:4">
      <c r="A3243" s="190">
        <v>1431</v>
      </c>
      <c r="B3243" s="190" t="s">
        <v>4160</v>
      </c>
      <c r="C3243" s="190" t="s">
        <v>4160</v>
      </c>
      <c r="D3243" s="190" t="s">
        <v>4007</v>
      </c>
    </row>
    <row r="3244" spans="1:4">
      <c r="A3244" s="190">
        <v>1425</v>
      </c>
      <c r="B3244" s="190" t="s">
        <v>4161</v>
      </c>
      <c r="C3244" s="190" t="s">
        <v>4162</v>
      </c>
      <c r="D3244" s="190" t="s">
        <v>4007</v>
      </c>
    </row>
    <row r="3245" spans="1:4">
      <c r="A3245" s="190">
        <v>1428</v>
      </c>
      <c r="B3245" s="190" t="s">
        <v>4163</v>
      </c>
      <c r="C3245" s="190" t="s">
        <v>4163</v>
      </c>
      <c r="D3245" s="190" t="s">
        <v>4007</v>
      </c>
    </row>
    <row r="3246" spans="1:4">
      <c r="A3246" s="190">
        <v>1450</v>
      </c>
      <c r="B3246" s="190" t="s">
        <v>4164</v>
      </c>
      <c r="C3246" s="190" t="s">
        <v>4165</v>
      </c>
      <c r="D3246" s="190" t="s">
        <v>4007</v>
      </c>
    </row>
    <row r="3247" spans="1:4">
      <c r="A3247" s="190">
        <v>1450</v>
      </c>
      <c r="B3247" s="190" t="s">
        <v>4166</v>
      </c>
      <c r="C3247" s="190" t="s">
        <v>4165</v>
      </c>
      <c r="D3247" s="190" t="s">
        <v>4007</v>
      </c>
    </row>
    <row r="3248" spans="1:4">
      <c r="A3248" s="190">
        <v>1450</v>
      </c>
      <c r="B3248" s="190" t="s">
        <v>4167</v>
      </c>
      <c r="C3248" s="190" t="s">
        <v>4165</v>
      </c>
      <c r="D3248" s="190" t="s">
        <v>4007</v>
      </c>
    </row>
    <row r="3249" spans="1:4">
      <c r="A3249" s="190">
        <v>1454</v>
      </c>
      <c r="B3249" s="190" t="s">
        <v>4168</v>
      </c>
      <c r="C3249" s="190" t="s">
        <v>4165</v>
      </c>
      <c r="D3249" s="190" t="s">
        <v>4007</v>
      </c>
    </row>
    <row r="3250" spans="1:4">
      <c r="A3250" s="190">
        <v>1454</v>
      </c>
      <c r="B3250" s="190" t="s">
        <v>4169</v>
      </c>
      <c r="C3250" s="190" t="s">
        <v>4165</v>
      </c>
      <c r="D3250" s="190" t="s">
        <v>4007</v>
      </c>
    </row>
    <row r="3251" spans="1:4">
      <c r="A3251" s="190">
        <v>1423</v>
      </c>
      <c r="B3251" s="190" t="s">
        <v>4170</v>
      </c>
      <c r="C3251" s="190" t="s">
        <v>4171</v>
      </c>
      <c r="D3251" s="190" t="s">
        <v>4007</v>
      </c>
    </row>
    <row r="3252" spans="1:4">
      <c r="A3252" s="190">
        <v>1423</v>
      </c>
      <c r="B3252" s="190" t="s">
        <v>4172</v>
      </c>
      <c r="C3252" s="190" t="s">
        <v>4171</v>
      </c>
      <c r="D3252" s="190" t="s">
        <v>4007</v>
      </c>
    </row>
    <row r="3253" spans="1:4">
      <c r="A3253" s="190">
        <v>1423</v>
      </c>
      <c r="B3253" s="190" t="s">
        <v>4173</v>
      </c>
      <c r="C3253" s="190" t="s">
        <v>4171</v>
      </c>
      <c r="D3253" s="190" t="s">
        <v>4007</v>
      </c>
    </row>
    <row r="3254" spans="1:4">
      <c r="A3254" s="190">
        <v>1423</v>
      </c>
      <c r="B3254" s="190" t="s">
        <v>4174</v>
      </c>
      <c r="C3254" s="190" t="s">
        <v>4171</v>
      </c>
      <c r="D3254" s="190" t="s">
        <v>4007</v>
      </c>
    </row>
    <row r="3255" spans="1:4">
      <c r="A3255" s="190">
        <v>1092</v>
      </c>
      <c r="B3255" s="190" t="s">
        <v>4175</v>
      </c>
      <c r="C3255" s="190" t="s">
        <v>4175</v>
      </c>
      <c r="D3255" s="190" t="s">
        <v>4007</v>
      </c>
    </row>
    <row r="3256" spans="1:4">
      <c r="A3256" s="190">
        <v>1033</v>
      </c>
      <c r="B3256" s="190" t="s">
        <v>4176</v>
      </c>
      <c r="C3256" s="190" t="s">
        <v>4176</v>
      </c>
      <c r="D3256" s="190" t="s">
        <v>4007</v>
      </c>
    </row>
    <row r="3257" spans="1:4">
      <c r="A3257" s="190">
        <v>1023</v>
      </c>
      <c r="B3257" s="190" t="s">
        <v>4177</v>
      </c>
      <c r="C3257" s="190" t="s">
        <v>4177</v>
      </c>
      <c r="D3257" s="190" t="s">
        <v>4007</v>
      </c>
    </row>
    <row r="3258" spans="1:4">
      <c r="A3258" s="190">
        <v>1066</v>
      </c>
      <c r="B3258" s="190" t="s">
        <v>4178</v>
      </c>
      <c r="C3258" s="190" t="s">
        <v>4178</v>
      </c>
      <c r="D3258" s="190" t="s">
        <v>4007</v>
      </c>
    </row>
    <row r="3259" spans="1:4">
      <c r="A3259" s="190">
        <v>1008</v>
      </c>
      <c r="B3259" s="190" t="s">
        <v>4179</v>
      </c>
      <c r="C3259" s="190" t="s">
        <v>4179</v>
      </c>
      <c r="D3259" s="190" t="s">
        <v>4007</v>
      </c>
    </row>
    <row r="3260" spans="1:4">
      <c r="A3260" s="190">
        <v>1000</v>
      </c>
      <c r="B3260" s="190" t="s">
        <v>4180</v>
      </c>
      <c r="C3260" s="190" t="s">
        <v>4181</v>
      </c>
      <c r="D3260" s="190" t="s">
        <v>4007</v>
      </c>
    </row>
    <row r="3261" spans="1:4">
      <c r="A3261" s="190">
        <v>1000</v>
      </c>
      <c r="B3261" s="190" t="s">
        <v>4182</v>
      </c>
      <c r="C3261" s="190" t="s">
        <v>4181</v>
      </c>
      <c r="D3261" s="190" t="s">
        <v>4007</v>
      </c>
    </row>
    <row r="3262" spans="1:4">
      <c r="A3262" s="190">
        <v>1000</v>
      </c>
      <c r="B3262" s="190" t="s">
        <v>4183</v>
      </c>
      <c r="C3262" s="190" t="s">
        <v>4181</v>
      </c>
      <c r="D3262" s="190" t="s">
        <v>4007</v>
      </c>
    </row>
    <row r="3263" spans="1:4">
      <c r="A3263" s="190">
        <v>1003</v>
      </c>
      <c r="B3263" s="190" t="s">
        <v>4181</v>
      </c>
      <c r="C3263" s="190" t="s">
        <v>4181</v>
      </c>
      <c r="D3263" s="190" t="s">
        <v>4007</v>
      </c>
    </row>
    <row r="3264" spans="1:4">
      <c r="A3264" s="190">
        <v>1004</v>
      </c>
      <c r="B3264" s="190" t="s">
        <v>4181</v>
      </c>
      <c r="C3264" s="190" t="s">
        <v>4181</v>
      </c>
      <c r="D3264" s="190" t="s">
        <v>4007</v>
      </c>
    </row>
    <row r="3265" spans="1:4">
      <c r="A3265" s="190">
        <v>1005</v>
      </c>
      <c r="B3265" s="190" t="s">
        <v>4181</v>
      </c>
      <c r="C3265" s="190" t="s">
        <v>4181</v>
      </c>
      <c r="D3265" s="190" t="s">
        <v>4007</v>
      </c>
    </row>
    <row r="3266" spans="1:4">
      <c r="A3266" s="190">
        <v>1006</v>
      </c>
      <c r="B3266" s="190" t="s">
        <v>4181</v>
      </c>
      <c r="C3266" s="190" t="s">
        <v>4181</v>
      </c>
      <c r="D3266" s="190" t="s">
        <v>4007</v>
      </c>
    </row>
    <row r="3267" spans="1:4">
      <c r="A3267" s="190">
        <v>1007</v>
      </c>
      <c r="B3267" s="190" t="s">
        <v>4181</v>
      </c>
      <c r="C3267" s="190" t="s">
        <v>4181</v>
      </c>
      <c r="D3267" s="190" t="s">
        <v>4007</v>
      </c>
    </row>
    <row r="3268" spans="1:4">
      <c r="A3268" s="190">
        <v>1010</v>
      </c>
      <c r="B3268" s="190" t="s">
        <v>4181</v>
      </c>
      <c r="C3268" s="190" t="s">
        <v>4181</v>
      </c>
      <c r="D3268" s="190" t="s">
        <v>4007</v>
      </c>
    </row>
    <row r="3269" spans="1:4">
      <c r="A3269" s="190">
        <v>1011</v>
      </c>
      <c r="B3269" s="190" t="s">
        <v>4181</v>
      </c>
      <c r="C3269" s="190" t="s">
        <v>4181</v>
      </c>
      <c r="D3269" s="190" t="s">
        <v>4007</v>
      </c>
    </row>
    <row r="3270" spans="1:4">
      <c r="A3270" s="190">
        <v>1012</v>
      </c>
      <c r="B3270" s="190" t="s">
        <v>4181</v>
      </c>
      <c r="C3270" s="190" t="s">
        <v>4181</v>
      </c>
      <c r="D3270" s="190" t="s">
        <v>4007</v>
      </c>
    </row>
    <row r="3271" spans="1:4">
      <c r="A3271" s="190">
        <v>1015</v>
      </c>
      <c r="B3271" s="190" t="s">
        <v>4181</v>
      </c>
      <c r="C3271" s="190" t="s">
        <v>4181</v>
      </c>
      <c r="D3271" s="190" t="s">
        <v>4007</v>
      </c>
    </row>
    <row r="3272" spans="1:4">
      <c r="A3272" s="190">
        <v>1018</v>
      </c>
      <c r="B3272" s="190" t="s">
        <v>4181</v>
      </c>
      <c r="C3272" s="190" t="s">
        <v>4181</v>
      </c>
      <c r="D3272" s="190" t="s">
        <v>4007</v>
      </c>
    </row>
    <row r="3273" spans="1:4">
      <c r="A3273" s="190">
        <v>1052</v>
      </c>
      <c r="B3273" s="190" t="s">
        <v>4184</v>
      </c>
      <c r="C3273" s="190" t="s">
        <v>4184</v>
      </c>
      <c r="D3273" s="190" t="s">
        <v>4007</v>
      </c>
    </row>
    <row r="3274" spans="1:4">
      <c r="A3274" s="190">
        <v>1094</v>
      </c>
      <c r="B3274" s="190" t="s">
        <v>4185</v>
      </c>
      <c r="C3274" s="190" t="s">
        <v>4185</v>
      </c>
      <c r="D3274" s="190" t="s">
        <v>4007</v>
      </c>
    </row>
    <row r="3275" spans="1:4">
      <c r="A3275" s="190">
        <v>1008</v>
      </c>
      <c r="B3275" s="190" t="s">
        <v>4186</v>
      </c>
      <c r="C3275" s="190" t="s">
        <v>4186</v>
      </c>
      <c r="D3275" s="190" t="s">
        <v>4007</v>
      </c>
    </row>
    <row r="3276" spans="1:4">
      <c r="A3276" s="190">
        <v>1009</v>
      </c>
      <c r="B3276" s="190" t="s">
        <v>4187</v>
      </c>
      <c r="C3276" s="190" t="s">
        <v>4187</v>
      </c>
      <c r="D3276" s="190" t="s">
        <v>4007</v>
      </c>
    </row>
    <row r="3277" spans="1:4">
      <c r="A3277" s="190">
        <v>1068</v>
      </c>
      <c r="B3277" s="190" t="s">
        <v>4188</v>
      </c>
      <c r="C3277" s="190" t="s">
        <v>4187</v>
      </c>
      <c r="D3277" s="190" t="s">
        <v>4007</v>
      </c>
    </row>
    <row r="3278" spans="1:4">
      <c r="A3278" s="190">
        <v>1020</v>
      </c>
      <c r="B3278" s="190" t="s">
        <v>4189</v>
      </c>
      <c r="C3278" s="190" t="s">
        <v>4190</v>
      </c>
      <c r="D3278" s="190" t="s">
        <v>4007</v>
      </c>
    </row>
    <row r="3279" spans="1:4">
      <c r="A3279" s="190">
        <v>1032</v>
      </c>
      <c r="B3279" s="190" t="s">
        <v>4191</v>
      </c>
      <c r="C3279" s="190" t="s">
        <v>4191</v>
      </c>
      <c r="D3279" s="190" t="s">
        <v>4007</v>
      </c>
    </row>
    <row r="3280" spans="1:4">
      <c r="A3280" s="190">
        <v>1071</v>
      </c>
      <c r="B3280" s="190" t="s">
        <v>4192</v>
      </c>
      <c r="C3280" s="190" t="s">
        <v>4192</v>
      </c>
      <c r="D3280" s="190" t="s">
        <v>4007</v>
      </c>
    </row>
    <row r="3281" spans="1:4">
      <c r="A3281" s="190">
        <v>1072</v>
      </c>
      <c r="B3281" s="190" t="s">
        <v>4193</v>
      </c>
      <c r="C3281" s="190" t="s">
        <v>4193</v>
      </c>
      <c r="D3281" s="190" t="s">
        <v>4007</v>
      </c>
    </row>
    <row r="3282" spans="1:4">
      <c r="A3282" s="190">
        <v>1090</v>
      </c>
      <c r="B3282" s="190" t="s">
        <v>4194</v>
      </c>
      <c r="C3282" s="190" t="s">
        <v>4195</v>
      </c>
      <c r="D3282" s="190" t="s">
        <v>4007</v>
      </c>
    </row>
    <row r="3283" spans="1:4">
      <c r="A3283" s="190">
        <v>1093</v>
      </c>
      <c r="B3283" s="190" t="s">
        <v>4196</v>
      </c>
      <c r="C3283" s="190" t="s">
        <v>4195</v>
      </c>
      <c r="D3283" s="190" t="s">
        <v>4007</v>
      </c>
    </row>
    <row r="3284" spans="1:4">
      <c r="A3284" s="190">
        <v>1095</v>
      </c>
      <c r="B3284" s="190" t="s">
        <v>4195</v>
      </c>
      <c r="C3284" s="190" t="s">
        <v>4195</v>
      </c>
      <c r="D3284" s="190" t="s">
        <v>4007</v>
      </c>
    </row>
    <row r="3285" spans="1:4">
      <c r="A3285" s="190">
        <v>1070</v>
      </c>
      <c r="B3285" s="190" t="s">
        <v>4197</v>
      </c>
      <c r="C3285" s="190" t="s">
        <v>4197</v>
      </c>
      <c r="D3285" s="190" t="s">
        <v>4007</v>
      </c>
    </row>
    <row r="3286" spans="1:4">
      <c r="A3286" s="190">
        <v>1071</v>
      </c>
      <c r="B3286" s="190" t="s">
        <v>4198</v>
      </c>
      <c r="C3286" s="190" t="s">
        <v>4198</v>
      </c>
      <c r="D3286" s="190" t="s">
        <v>4007</v>
      </c>
    </row>
    <row r="3287" spans="1:4">
      <c r="A3287" s="190">
        <v>1071</v>
      </c>
      <c r="B3287" s="190" t="s">
        <v>4199</v>
      </c>
      <c r="C3287" s="190" t="s">
        <v>4200</v>
      </c>
      <c r="D3287" s="190" t="s">
        <v>4007</v>
      </c>
    </row>
    <row r="3288" spans="1:4">
      <c r="A3288" s="190">
        <v>1073</v>
      </c>
      <c r="B3288" s="190" t="s">
        <v>4201</v>
      </c>
      <c r="C3288" s="190" t="s">
        <v>4201</v>
      </c>
      <c r="D3288" s="190" t="s">
        <v>4007</v>
      </c>
    </row>
    <row r="3289" spans="1:4">
      <c r="A3289" s="190">
        <v>1073</v>
      </c>
      <c r="B3289" s="190" t="s">
        <v>4202</v>
      </c>
      <c r="C3289" s="190" t="s">
        <v>4201</v>
      </c>
      <c r="D3289" s="190" t="s">
        <v>4007</v>
      </c>
    </row>
    <row r="3290" spans="1:4">
      <c r="A3290" s="190">
        <v>1091</v>
      </c>
      <c r="B3290" s="190" t="s">
        <v>4203</v>
      </c>
      <c r="C3290" s="190" t="s">
        <v>4204</v>
      </c>
      <c r="D3290" s="190" t="s">
        <v>4007</v>
      </c>
    </row>
    <row r="3291" spans="1:4">
      <c r="A3291" s="190">
        <v>1091</v>
      </c>
      <c r="B3291" s="190" t="s">
        <v>4205</v>
      </c>
      <c r="C3291" s="190" t="s">
        <v>4204</v>
      </c>
      <c r="D3291" s="190" t="s">
        <v>4007</v>
      </c>
    </row>
    <row r="3292" spans="1:4">
      <c r="A3292" s="190">
        <v>1091</v>
      </c>
      <c r="B3292" s="190" t="s">
        <v>4206</v>
      </c>
      <c r="C3292" s="190" t="s">
        <v>4204</v>
      </c>
      <c r="D3292" s="190" t="s">
        <v>4007</v>
      </c>
    </row>
    <row r="3293" spans="1:4">
      <c r="A3293" s="190">
        <v>1096</v>
      </c>
      <c r="B3293" s="190" t="s">
        <v>4207</v>
      </c>
      <c r="C3293" s="190" t="s">
        <v>4204</v>
      </c>
      <c r="D3293" s="190" t="s">
        <v>4007</v>
      </c>
    </row>
    <row r="3294" spans="1:4">
      <c r="A3294" s="190">
        <v>1096</v>
      </c>
      <c r="B3294" s="190" t="s">
        <v>4208</v>
      </c>
      <c r="C3294" s="190" t="s">
        <v>4204</v>
      </c>
      <c r="D3294" s="190" t="s">
        <v>4007</v>
      </c>
    </row>
    <row r="3295" spans="1:4">
      <c r="A3295" s="190">
        <v>1097</v>
      </c>
      <c r="B3295" s="190" t="s">
        <v>4209</v>
      </c>
      <c r="C3295" s="190" t="s">
        <v>4204</v>
      </c>
      <c r="D3295" s="190" t="s">
        <v>4007</v>
      </c>
    </row>
    <row r="3296" spans="1:4">
      <c r="A3296" s="190">
        <v>1098</v>
      </c>
      <c r="B3296" s="190" t="s">
        <v>4210</v>
      </c>
      <c r="C3296" s="190" t="s">
        <v>4204</v>
      </c>
      <c r="D3296" s="190" t="s">
        <v>4007</v>
      </c>
    </row>
    <row r="3297" spans="1:4">
      <c r="A3297" s="190">
        <v>1123</v>
      </c>
      <c r="B3297" s="190" t="s">
        <v>4211</v>
      </c>
      <c r="C3297" s="190" t="s">
        <v>4211</v>
      </c>
      <c r="D3297" s="190" t="s">
        <v>4007</v>
      </c>
    </row>
    <row r="3298" spans="1:4">
      <c r="A3298" s="190">
        <v>1121</v>
      </c>
      <c r="B3298" s="190" t="s">
        <v>4212</v>
      </c>
      <c r="C3298" s="190" t="s">
        <v>4212</v>
      </c>
      <c r="D3298" s="190" t="s">
        <v>4007</v>
      </c>
    </row>
    <row r="3299" spans="1:4">
      <c r="A3299" s="190">
        <v>1164</v>
      </c>
      <c r="B3299" s="190" t="s">
        <v>4213</v>
      </c>
      <c r="C3299" s="190" t="s">
        <v>4213</v>
      </c>
      <c r="D3299" s="190" t="s">
        <v>4007</v>
      </c>
    </row>
    <row r="3300" spans="1:4">
      <c r="A3300" s="190">
        <v>1030</v>
      </c>
      <c r="B3300" s="190" t="s">
        <v>4214</v>
      </c>
      <c r="C3300" s="190" t="s">
        <v>4214</v>
      </c>
      <c r="D3300" s="190" t="s">
        <v>4007</v>
      </c>
    </row>
    <row r="3301" spans="1:4">
      <c r="A3301" s="190">
        <v>1022</v>
      </c>
      <c r="B3301" s="190" t="s">
        <v>4215</v>
      </c>
      <c r="C3301" s="190" t="s">
        <v>4215</v>
      </c>
      <c r="D3301" s="190" t="s">
        <v>4007</v>
      </c>
    </row>
    <row r="3302" spans="1:4">
      <c r="A3302" s="190">
        <v>1134</v>
      </c>
      <c r="B3302" s="190" t="s">
        <v>4216</v>
      </c>
      <c r="C3302" s="190" t="s">
        <v>4216</v>
      </c>
      <c r="D3302" s="190" t="s">
        <v>4007</v>
      </c>
    </row>
    <row r="3303" spans="1:4">
      <c r="A3303" s="190">
        <v>1127</v>
      </c>
      <c r="B3303" s="190" t="s">
        <v>4217</v>
      </c>
      <c r="C3303" s="190" t="s">
        <v>4217</v>
      </c>
      <c r="D3303" s="190" t="s">
        <v>4007</v>
      </c>
    </row>
    <row r="3304" spans="1:4">
      <c r="A3304" s="190">
        <v>1135</v>
      </c>
      <c r="B3304" s="190" t="s">
        <v>4218</v>
      </c>
      <c r="C3304" s="190" t="s">
        <v>4218</v>
      </c>
      <c r="D3304" s="190" t="s">
        <v>4007</v>
      </c>
    </row>
    <row r="3305" spans="1:4">
      <c r="A3305" s="190">
        <v>1026</v>
      </c>
      <c r="B3305" s="190" t="s">
        <v>4219</v>
      </c>
      <c r="C3305" s="190" t="s">
        <v>4219</v>
      </c>
      <c r="D3305" s="190" t="s">
        <v>4007</v>
      </c>
    </row>
    <row r="3306" spans="1:4">
      <c r="A3306" s="190">
        <v>1026</v>
      </c>
      <c r="B3306" s="190" t="s">
        <v>4220</v>
      </c>
      <c r="C3306" s="190" t="s">
        <v>4220</v>
      </c>
      <c r="D3306" s="190" t="s">
        <v>4007</v>
      </c>
    </row>
    <row r="3307" spans="1:4">
      <c r="A3307" s="190">
        <v>1112</v>
      </c>
      <c r="B3307" s="190" t="s">
        <v>4221</v>
      </c>
      <c r="C3307" s="190" t="s">
        <v>4221</v>
      </c>
      <c r="D3307" s="190" t="s">
        <v>4007</v>
      </c>
    </row>
    <row r="3308" spans="1:4">
      <c r="A3308" s="190">
        <v>1113</v>
      </c>
      <c r="B3308" s="190" t="s">
        <v>4222</v>
      </c>
      <c r="C3308" s="190" t="s">
        <v>4221</v>
      </c>
      <c r="D3308" s="190" t="s">
        <v>4007</v>
      </c>
    </row>
    <row r="3309" spans="1:4">
      <c r="A3309" s="190">
        <v>1114</v>
      </c>
      <c r="B3309" s="190" t="s">
        <v>4223</v>
      </c>
      <c r="C3309" s="190" t="s">
        <v>4221</v>
      </c>
      <c r="D3309" s="190" t="s">
        <v>4007</v>
      </c>
    </row>
    <row r="3310" spans="1:4">
      <c r="A3310" s="190">
        <v>1125</v>
      </c>
      <c r="B3310" s="190" t="s">
        <v>4224</v>
      </c>
      <c r="C3310" s="190" t="s">
        <v>4221</v>
      </c>
      <c r="D3310" s="190" t="s">
        <v>4007</v>
      </c>
    </row>
    <row r="3311" spans="1:4">
      <c r="A3311" s="190">
        <v>1024</v>
      </c>
      <c r="B3311" s="190" t="s">
        <v>4225</v>
      </c>
      <c r="C3311" s="190" t="s">
        <v>4226</v>
      </c>
      <c r="D3311" s="190" t="s">
        <v>4007</v>
      </c>
    </row>
    <row r="3312" spans="1:4">
      <c r="A3312" s="190">
        <v>1163</v>
      </c>
      <c r="B3312" s="190" t="s">
        <v>4227</v>
      </c>
      <c r="C3312" s="190" t="s">
        <v>4227</v>
      </c>
      <c r="D3312" s="190" t="s">
        <v>4007</v>
      </c>
    </row>
    <row r="3313" spans="1:4">
      <c r="A3313" s="190">
        <v>1175</v>
      </c>
      <c r="B3313" s="190" t="s">
        <v>4228</v>
      </c>
      <c r="C3313" s="190" t="s">
        <v>4228</v>
      </c>
      <c r="D3313" s="190" t="s">
        <v>4007</v>
      </c>
    </row>
    <row r="3314" spans="1:4">
      <c r="A3314" s="190">
        <v>1027</v>
      </c>
      <c r="B3314" s="190" t="s">
        <v>4229</v>
      </c>
      <c r="C3314" s="190" t="s">
        <v>4229</v>
      </c>
      <c r="D3314" s="190" t="s">
        <v>4007</v>
      </c>
    </row>
    <row r="3315" spans="1:4">
      <c r="A3315" s="190">
        <v>1132</v>
      </c>
      <c r="B3315" s="190" t="s">
        <v>4230</v>
      </c>
      <c r="C3315" s="190" t="s">
        <v>4231</v>
      </c>
      <c r="D3315" s="190" t="s">
        <v>4007</v>
      </c>
    </row>
    <row r="3316" spans="1:4">
      <c r="A3316" s="190">
        <v>1167</v>
      </c>
      <c r="B3316" s="190" t="s">
        <v>4232</v>
      </c>
      <c r="C3316" s="190" t="s">
        <v>4232</v>
      </c>
      <c r="D3316" s="190" t="s">
        <v>4007</v>
      </c>
    </row>
    <row r="3317" spans="1:4">
      <c r="A3317" s="190">
        <v>1110</v>
      </c>
      <c r="B3317" s="190" t="s">
        <v>4233</v>
      </c>
      <c r="C3317" s="190" t="s">
        <v>4233</v>
      </c>
      <c r="D3317" s="190" t="s">
        <v>4007</v>
      </c>
    </row>
    <row r="3318" spans="1:4">
      <c r="A3318" s="190">
        <v>1028</v>
      </c>
      <c r="B3318" s="190" t="s">
        <v>4234</v>
      </c>
      <c r="C3318" s="190" t="s">
        <v>4234</v>
      </c>
      <c r="D3318" s="190" t="s">
        <v>4007</v>
      </c>
    </row>
    <row r="3319" spans="1:4">
      <c r="A3319" s="190">
        <v>1122</v>
      </c>
      <c r="B3319" s="190" t="s">
        <v>4235</v>
      </c>
      <c r="C3319" s="190" t="s">
        <v>4235</v>
      </c>
      <c r="D3319" s="190" t="s">
        <v>4007</v>
      </c>
    </row>
    <row r="3320" spans="1:4">
      <c r="A3320" s="190">
        <v>1162</v>
      </c>
      <c r="B3320" s="190" t="s">
        <v>4236</v>
      </c>
      <c r="C3320" s="190" t="s">
        <v>4237</v>
      </c>
      <c r="D3320" s="190" t="s">
        <v>4007</v>
      </c>
    </row>
    <row r="3321" spans="1:4">
      <c r="A3321" s="190">
        <v>1025</v>
      </c>
      <c r="B3321" s="190" t="s">
        <v>4238</v>
      </c>
      <c r="C3321" s="190" t="s">
        <v>4239</v>
      </c>
      <c r="D3321" s="190" t="s">
        <v>4007</v>
      </c>
    </row>
    <row r="3322" spans="1:4">
      <c r="A3322" s="190">
        <v>1131</v>
      </c>
      <c r="B3322" s="190" t="s">
        <v>4240</v>
      </c>
      <c r="C3322" s="190" t="s">
        <v>4240</v>
      </c>
      <c r="D3322" s="190" t="s">
        <v>4007</v>
      </c>
    </row>
    <row r="3323" spans="1:4">
      <c r="A3323" s="190">
        <v>1126</v>
      </c>
      <c r="B3323" s="190" t="s">
        <v>4241</v>
      </c>
      <c r="C3323" s="190" t="s">
        <v>4241</v>
      </c>
      <c r="D3323" s="190" t="s">
        <v>4007</v>
      </c>
    </row>
    <row r="3324" spans="1:4">
      <c r="A3324" s="190">
        <v>1029</v>
      </c>
      <c r="B3324" s="190" t="s">
        <v>4242</v>
      </c>
      <c r="C3324" s="190" t="s">
        <v>4243</v>
      </c>
      <c r="D3324" s="190" t="s">
        <v>4007</v>
      </c>
    </row>
    <row r="3325" spans="1:4">
      <c r="A3325" s="190">
        <v>1168</v>
      </c>
      <c r="B3325" s="190" t="s">
        <v>4244</v>
      </c>
      <c r="C3325" s="190" t="s">
        <v>4244</v>
      </c>
      <c r="D3325" s="190" t="s">
        <v>4007</v>
      </c>
    </row>
    <row r="3326" spans="1:4">
      <c r="A3326" s="190">
        <v>1134</v>
      </c>
      <c r="B3326" s="190" t="s">
        <v>4245</v>
      </c>
      <c r="C3326" s="190" t="s">
        <v>4245</v>
      </c>
      <c r="D3326" s="190" t="s">
        <v>4007</v>
      </c>
    </row>
    <row r="3327" spans="1:4">
      <c r="A3327" s="190">
        <v>1115</v>
      </c>
      <c r="B3327" s="190" t="s">
        <v>4246</v>
      </c>
      <c r="C3327" s="190" t="s">
        <v>4246</v>
      </c>
      <c r="D3327" s="190" t="s">
        <v>4007</v>
      </c>
    </row>
    <row r="3328" spans="1:4">
      <c r="A3328" s="190">
        <v>1169</v>
      </c>
      <c r="B3328" s="190" t="s">
        <v>4247</v>
      </c>
      <c r="C3328" s="190" t="s">
        <v>4247</v>
      </c>
      <c r="D3328" s="190" t="s">
        <v>4007</v>
      </c>
    </row>
    <row r="3329" spans="1:4">
      <c r="A3329" s="190">
        <v>1116</v>
      </c>
      <c r="B3329" s="190" t="s">
        <v>4248</v>
      </c>
      <c r="C3329" s="190" t="s">
        <v>4249</v>
      </c>
      <c r="D3329" s="190" t="s">
        <v>4007</v>
      </c>
    </row>
    <row r="3330" spans="1:4">
      <c r="A3330" s="190">
        <v>1128</v>
      </c>
      <c r="B3330" s="190" t="s">
        <v>4250</v>
      </c>
      <c r="C3330" s="190" t="s">
        <v>4249</v>
      </c>
      <c r="D3330" s="190" t="s">
        <v>4007</v>
      </c>
    </row>
    <row r="3331" spans="1:4">
      <c r="A3331" s="190">
        <v>1136</v>
      </c>
      <c r="B3331" s="190" t="s">
        <v>4251</v>
      </c>
      <c r="C3331" s="190" t="s">
        <v>4249</v>
      </c>
      <c r="D3331" s="190" t="s">
        <v>4007</v>
      </c>
    </row>
    <row r="3332" spans="1:4">
      <c r="A3332" s="190">
        <v>1141</v>
      </c>
      <c r="B3332" s="190" t="s">
        <v>4252</v>
      </c>
      <c r="C3332" s="190" t="s">
        <v>4249</v>
      </c>
      <c r="D3332" s="190" t="s">
        <v>4007</v>
      </c>
    </row>
    <row r="3333" spans="1:4">
      <c r="A3333" s="190">
        <v>1142</v>
      </c>
      <c r="B3333" s="190" t="s">
        <v>4253</v>
      </c>
      <c r="C3333" s="190" t="s">
        <v>4249</v>
      </c>
      <c r="D3333" s="190" t="s">
        <v>4007</v>
      </c>
    </row>
    <row r="3334" spans="1:4">
      <c r="A3334" s="190">
        <v>1143</v>
      </c>
      <c r="B3334" s="190" t="s">
        <v>4254</v>
      </c>
      <c r="C3334" s="190" t="s">
        <v>4249</v>
      </c>
      <c r="D3334" s="190" t="s">
        <v>4007</v>
      </c>
    </row>
    <row r="3335" spans="1:4">
      <c r="A3335" s="190">
        <v>1063</v>
      </c>
      <c r="B3335" s="190" t="s">
        <v>4255</v>
      </c>
      <c r="C3335" s="190" t="s">
        <v>4255</v>
      </c>
      <c r="D3335" s="190" t="s">
        <v>4007</v>
      </c>
    </row>
    <row r="3336" spans="1:4">
      <c r="A3336" s="190">
        <v>1514</v>
      </c>
      <c r="B3336" s="190" t="s">
        <v>4256</v>
      </c>
      <c r="C3336" s="190" t="s">
        <v>4256</v>
      </c>
      <c r="D3336" s="190" t="s">
        <v>4007</v>
      </c>
    </row>
    <row r="3337" spans="1:4">
      <c r="A3337" s="190">
        <v>1512</v>
      </c>
      <c r="B3337" s="190" t="s">
        <v>4257</v>
      </c>
      <c r="C3337" s="190" t="s">
        <v>4257</v>
      </c>
      <c r="D3337" s="190" t="s">
        <v>4007</v>
      </c>
    </row>
    <row r="3338" spans="1:4">
      <c r="A3338" s="190">
        <v>1521</v>
      </c>
      <c r="B3338" s="190" t="s">
        <v>4258</v>
      </c>
      <c r="C3338" s="190" t="s">
        <v>4258</v>
      </c>
      <c r="D3338" s="190" t="s">
        <v>4007</v>
      </c>
    </row>
    <row r="3339" spans="1:4">
      <c r="A3339" s="190">
        <v>1682</v>
      </c>
      <c r="B3339" s="190" t="s">
        <v>4259</v>
      </c>
      <c r="C3339" s="190" t="s">
        <v>4260</v>
      </c>
      <c r="D3339" s="190" t="s">
        <v>4007</v>
      </c>
    </row>
    <row r="3340" spans="1:4">
      <c r="A3340" s="190">
        <v>1513</v>
      </c>
      <c r="B3340" s="190" t="s">
        <v>4261</v>
      </c>
      <c r="C3340" s="190" t="s">
        <v>4261</v>
      </c>
      <c r="D3340" s="190" t="s">
        <v>4007</v>
      </c>
    </row>
    <row r="3341" spans="1:4">
      <c r="A3341" s="190">
        <v>1682</v>
      </c>
      <c r="B3341" s="190" t="s">
        <v>4262</v>
      </c>
      <c r="C3341" s="190" t="s">
        <v>4262</v>
      </c>
      <c r="D3341" s="190" t="s">
        <v>4007</v>
      </c>
    </row>
    <row r="3342" spans="1:4">
      <c r="A3342" s="190">
        <v>1522</v>
      </c>
      <c r="B3342" s="190" t="s">
        <v>4263</v>
      </c>
      <c r="C3342" s="190" t="s">
        <v>4263</v>
      </c>
      <c r="D3342" s="190" t="s">
        <v>4007</v>
      </c>
    </row>
    <row r="3343" spans="1:4">
      <c r="A3343" s="190">
        <v>1522</v>
      </c>
      <c r="B3343" s="190" t="s">
        <v>4264</v>
      </c>
      <c r="C3343" s="190" t="s">
        <v>4263</v>
      </c>
      <c r="D3343" s="190" t="s">
        <v>4007</v>
      </c>
    </row>
    <row r="3344" spans="1:4">
      <c r="A3344" s="190">
        <v>1526</v>
      </c>
      <c r="B3344" s="190" t="s">
        <v>4265</v>
      </c>
      <c r="C3344" s="190" t="s">
        <v>4263</v>
      </c>
      <c r="D3344" s="190" t="s">
        <v>4007</v>
      </c>
    </row>
    <row r="3345" spans="1:4">
      <c r="A3345" s="190">
        <v>1526</v>
      </c>
      <c r="B3345" s="190" t="s">
        <v>4266</v>
      </c>
      <c r="C3345" s="190" t="s">
        <v>4263</v>
      </c>
      <c r="D3345" s="190" t="s">
        <v>4007</v>
      </c>
    </row>
    <row r="3346" spans="1:4">
      <c r="A3346" s="190">
        <v>1683</v>
      </c>
      <c r="B3346" s="190" t="s">
        <v>4267</v>
      </c>
      <c r="C3346" s="190" t="s">
        <v>4263</v>
      </c>
      <c r="D3346" s="190" t="s">
        <v>4007</v>
      </c>
    </row>
    <row r="3347" spans="1:4">
      <c r="A3347" s="190">
        <v>1683</v>
      </c>
      <c r="B3347" s="190" t="s">
        <v>4268</v>
      </c>
      <c r="C3347" s="190" t="s">
        <v>4263</v>
      </c>
      <c r="D3347" s="190" t="s">
        <v>4007</v>
      </c>
    </row>
    <row r="3348" spans="1:4">
      <c r="A3348" s="190">
        <v>1683</v>
      </c>
      <c r="B3348" s="190" t="s">
        <v>4269</v>
      </c>
      <c r="C3348" s="190" t="s">
        <v>4263</v>
      </c>
      <c r="D3348" s="190" t="s">
        <v>4007</v>
      </c>
    </row>
    <row r="3349" spans="1:4">
      <c r="A3349" s="190">
        <v>1510</v>
      </c>
      <c r="B3349" s="190" t="s">
        <v>4270</v>
      </c>
      <c r="C3349" s="190" t="s">
        <v>4270</v>
      </c>
      <c r="D3349" s="190" t="s">
        <v>4007</v>
      </c>
    </row>
    <row r="3350" spans="1:4">
      <c r="A3350" s="190">
        <v>1045</v>
      </c>
      <c r="B3350" s="190" t="s">
        <v>4271</v>
      </c>
      <c r="C3350" s="190" t="s">
        <v>4271</v>
      </c>
      <c r="D3350" s="190" t="s">
        <v>4007</v>
      </c>
    </row>
    <row r="3351" spans="1:4">
      <c r="A3351" s="190">
        <v>1682</v>
      </c>
      <c r="B3351" s="190" t="s">
        <v>4272</v>
      </c>
      <c r="C3351" s="190" t="s">
        <v>4272</v>
      </c>
      <c r="D3351" s="190" t="s">
        <v>4007</v>
      </c>
    </row>
    <row r="3352" spans="1:4">
      <c r="A3352" s="190">
        <v>1513</v>
      </c>
      <c r="B3352" s="190" t="s">
        <v>4273</v>
      </c>
      <c r="C3352" s="190" t="s">
        <v>4273</v>
      </c>
      <c r="D3352" s="190" t="s">
        <v>4007</v>
      </c>
    </row>
    <row r="3353" spans="1:4">
      <c r="A3353" s="190">
        <v>1510</v>
      </c>
      <c r="B3353" s="190" t="s">
        <v>4274</v>
      </c>
      <c r="C3353" s="190" t="s">
        <v>4274</v>
      </c>
      <c r="D3353" s="190" t="s">
        <v>4007</v>
      </c>
    </row>
    <row r="3354" spans="1:4">
      <c r="A3354" s="190">
        <v>1515</v>
      </c>
      <c r="B3354" s="190" t="s">
        <v>4275</v>
      </c>
      <c r="C3354" s="190" t="s">
        <v>4275</v>
      </c>
      <c r="D3354" s="190" t="s">
        <v>4007</v>
      </c>
    </row>
    <row r="3355" spans="1:4">
      <c r="A3355" s="190">
        <v>1509</v>
      </c>
      <c r="B3355" s="190" t="s">
        <v>4276</v>
      </c>
      <c r="C3355" s="190" t="s">
        <v>4276</v>
      </c>
      <c r="D3355" s="190" t="s">
        <v>4007</v>
      </c>
    </row>
    <row r="3356" spans="1:4">
      <c r="A3356" s="190">
        <v>1063</v>
      </c>
      <c r="B3356" s="190" t="s">
        <v>4277</v>
      </c>
      <c r="C3356" s="190" t="s">
        <v>4278</v>
      </c>
      <c r="D3356" s="190" t="s">
        <v>4007</v>
      </c>
    </row>
    <row r="3357" spans="1:4">
      <c r="A3357" s="190">
        <v>1063</v>
      </c>
      <c r="B3357" s="190" t="s">
        <v>4279</v>
      </c>
      <c r="C3357" s="190" t="s">
        <v>4278</v>
      </c>
      <c r="D3357" s="190" t="s">
        <v>4007</v>
      </c>
    </row>
    <row r="3358" spans="1:4">
      <c r="A3358" s="190">
        <v>1063</v>
      </c>
      <c r="B3358" s="190" t="s">
        <v>4280</v>
      </c>
      <c r="C3358" s="190" t="s">
        <v>4278</v>
      </c>
      <c r="D3358" s="190" t="s">
        <v>4007</v>
      </c>
    </row>
    <row r="3359" spans="1:4">
      <c r="A3359" s="190">
        <v>1409</v>
      </c>
      <c r="B3359" s="190" t="s">
        <v>4281</v>
      </c>
      <c r="C3359" s="190" t="s">
        <v>4278</v>
      </c>
      <c r="D3359" s="190" t="s">
        <v>4007</v>
      </c>
    </row>
    <row r="3360" spans="1:4">
      <c r="A3360" s="190">
        <v>1410</v>
      </c>
      <c r="B3360" s="190" t="s">
        <v>4282</v>
      </c>
      <c r="C3360" s="190" t="s">
        <v>4278</v>
      </c>
      <c r="D3360" s="190" t="s">
        <v>4007</v>
      </c>
    </row>
    <row r="3361" spans="1:4">
      <c r="A3361" s="190">
        <v>1410</v>
      </c>
      <c r="B3361" s="190" t="s">
        <v>4283</v>
      </c>
      <c r="C3361" s="190" t="s">
        <v>4278</v>
      </c>
      <c r="D3361" s="190" t="s">
        <v>4007</v>
      </c>
    </row>
    <row r="3362" spans="1:4">
      <c r="A3362" s="190">
        <v>1410</v>
      </c>
      <c r="B3362" s="190" t="s">
        <v>4284</v>
      </c>
      <c r="C3362" s="190" t="s">
        <v>4278</v>
      </c>
      <c r="D3362" s="190" t="s">
        <v>4007</v>
      </c>
    </row>
    <row r="3363" spans="1:4">
      <c r="A3363" s="190">
        <v>1410</v>
      </c>
      <c r="B3363" s="190" t="s">
        <v>4285</v>
      </c>
      <c r="C3363" s="190" t="s">
        <v>4278</v>
      </c>
      <c r="D3363" s="190" t="s">
        <v>4007</v>
      </c>
    </row>
    <row r="3364" spans="1:4">
      <c r="A3364" s="190">
        <v>1515</v>
      </c>
      <c r="B3364" s="190" t="s">
        <v>4286</v>
      </c>
      <c r="C3364" s="190" t="s">
        <v>4278</v>
      </c>
      <c r="D3364" s="190" t="s">
        <v>4007</v>
      </c>
    </row>
    <row r="3365" spans="1:4">
      <c r="A3365" s="190">
        <v>1277</v>
      </c>
      <c r="B3365" s="190" t="s">
        <v>4287</v>
      </c>
      <c r="C3365" s="190" t="s">
        <v>4287</v>
      </c>
      <c r="D3365" s="190" t="s">
        <v>4007</v>
      </c>
    </row>
    <row r="3366" spans="1:4">
      <c r="A3366" s="190">
        <v>1273</v>
      </c>
      <c r="B3366" s="190" t="s">
        <v>4288</v>
      </c>
      <c r="C3366" s="190" t="s">
        <v>4288</v>
      </c>
      <c r="D3366" s="190" t="s">
        <v>4007</v>
      </c>
    </row>
    <row r="3367" spans="1:4">
      <c r="A3367" s="190">
        <v>1269</v>
      </c>
      <c r="B3367" s="190" t="s">
        <v>4289</v>
      </c>
      <c r="C3367" s="190" t="s">
        <v>4289</v>
      </c>
      <c r="D3367" s="190" t="s">
        <v>4007</v>
      </c>
    </row>
    <row r="3368" spans="1:4">
      <c r="A3368" s="190">
        <v>1268</v>
      </c>
      <c r="B3368" s="190" t="s">
        <v>4290</v>
      </c>
      <c r="C3368" s="190" t="s">
        <v>4290</v>
      </c>
      <c r="D3368" s="190" t="s">
        <v>4007</v>
      </c>
    </row>
    <row r="3369" spans="1:4">
      <c r="A3369" s="190">
        <v>1279</v>
      </c>
      <c r="B3369" s="190" t="s">
        <v>4291</v>
      </c>
      <c r="C3369" s="190" t="s">
        <v>4291</v>
      </c>
      <c r="D3369" s="190" t="s">
        <v>4007</v>
      </c>
    </row>
    <row r="3370" spans="1:4">
      <c r="A3370" s="190">
        <v>1277</v>
      </c>
      <c r="B3370" s="190" t="s">
        <v>4292</v>
      </c>
      <c r="C3370" s="190" t="s">
        <v>4292</v>
      </c>
      <c r="D3370" s="190" t="s">
        <v>4007</v>
      </c>
    </row>
    <row r="3371" spans="1:4">
      <c r="A3371" s="190">
        <v>1279</v>
      </c>
      <c r="B3371" s="190" t="s">
        <v>4293</v>
      </c>
      <c r="C3371" s="190" t="s">
        <v>4293</v>
      </c>
      <c r="D3371" s="190" t="s">
        <v>4007</v>
      </c>
    </row>
    <row r="3372" spans="1:4">
      <c r="A3372" s="190">
        <v>1290</v>
      </c>
      <c r="B3372" s="190" t="s">
        <v>4294</v>
      </c>
      <c r="C3372" s="190" t="s">
        <v>4294</v>
      </c>
      <c r="D3372" s="190" t="s">
        <v>4007</v>
      </c>
    </row>
    <row r="3373" spans="1:4">
      <c r="A3373" s="190">
        <v>1275</v>
      </c>
      <c r="B3373" s="190" t="s">
        <v>4295</v>
      </c>
      <c r="C3373" s="190" t="s">
        <v>4295</v>
      </c>
      <c r="D3373" s="190" t="s">
        <v>4007</v>
      </c>
    </row>
    <row r="3374" spans="1:4">
      <c r="A3374" s="190">
        <v>1267</v>
      </c>
      <c r="B3374" s="190" t="s">
        <v>4296</v>
      </c>
      <c r="C3374" s="190" t="s">
        <v>4296</v>
      </c>
      <c r="D3374" s="190" t="s">
        <v>4007</v>
      </c>
    </row>
    <row r="3375" spans="1:4">
      <c r="A3375" s="190">
        <v>1291</v>
      </c>
      <c r="B3375" s="190" t="s">
        <v>4297</v>
      </c>
      <c r="C3375" s="190" t="s">
        <v>4297</v>
      </c>
      <c r="D3375" s="190" t="s">
        <v>4007</v>
      </c>
    </row>
    <row r="3376" spans="1:4">
      <c r="A3376" s="190">
        <v>1296</v>
      </c>
      <c r="B3376" s="190" t="s">
        <v>4298</v>
      </c>
      <c r="C3376" s="190" t="s">
        <v>4298</v>
      </c>
      <c r="D3376" s="190" t="s">
        <v>4007</v>
      </c>
    </row>
    <row r="3377" spans="1:4">
      <c r="A3377" s="190">
        <v>1299</v>
      </c>
      <c r="B3377" s="190" t="s">
        <v>4299</v>
      </c>
      <c r="C3377" s="190" t="s">
        <v>4300</v>
      </c>
      <c r="D3377" s="190" t="s">
        <v>4007</v>
      </c>
    </row>
    <row r="3378" spans="1:4">
      <c r="A3378" s="190">
        <v>1263</v>
      </c>
      <c r="B3378" s="190" t="s">
        <v>4301</v>
      </c>
      <c r="C3378" s="190" t="s">
        <v>4301</v>
      </c>
      <c r="D3378" s="190" t="s">
        <v>4007</v>
      </c>
    </row>
    <row r="3379" spans="1:4">
      <c r="A3379" s="190">
        <v>1266</v>
      </c>
      <c r="B3379" s="190" t="s">
        <v>4302</v>
      </c>
      <c r="C3379" s="190" t="s">
        <v>4302</v>
      </c>
      <c r="D3379" s="190" t="s">
        <v>4007</v>
      </c>
    </row>
    <row r="3380" spans="1:4">
      <c r="A3380" s="190">
        <v>1262</v>
      </c>
      <c r="B3380" s="190" t="s">
        <v>4303</v>
      </c>
      <c r="C3380" s="190" t="s">
        <v>4303</v>
      </c>
      <c r="D3380" s="190" t="s">
        <v>4007</v>
      </c>
    </row>
    <row r="3381" spans="1:4">
      <c r="A3381" s="190">
        <v>1297</v>
      </c>
      <c r="B3381" s="190" t="s">
        <v>4304</v>
      </c>
      <c r="C3381" s="190" t="s">
        <v>4304</v>
      </c>
      <c r="D3381" s="190" t="s">
        <v>4007</v>
      </c>
    </row>
    <row r="3382" spans="1:4">
      <c r="A3382" s="190">
        <v>1272</v>
      </c>
      <c r="B3382" s="190" t="s">
        <v>4305</v>
      </c>
      <c r="C3382" s="190" t="s">
        <v>4305</v>
      </c>
      <c r="D3382" s="190" t="s">
        <v>4007</v>
      </c>
    </row>
    <row r="3383" spans="1:4">
      <c r="A3383" s="190">
        <v>1276</v>
      </c>
      <c r="B3383" s="190" t="s">
        <v>4306</v>
      </c>
      <c r="C3383" s="190" t="s">
        <v>4306</v>
      </c>
      <c r="D3383" s="190" t="s">
        <v>4007</v>
      </c>
    </row>
    <row r="3384" spans="1:4">
      <c r="A3384" s="190">
        <v>1271</v>
      </c>
      <c r="B3384" s="190" t="s">
        <v>4307</v>
      </c>
      <c r="C3384" s="190" t="s">
        <v>4307</v>
      </c>
      <c r="D3384" s="190" t="s">
        <v>4007</v>
      </c>
    </row>
    <row r="3385" spans="1:4">
      <c r="A3385" s="190">
        <v>1196</v>
      </c>
      <c r="B3385" s="190" t="s">
        <v>4308</v>
      </c>
      <c r="C3385" s="190" t="s">
        <v>4308</v>
      </c>
      <c r="D3385" s="190" t="s">
        <v>4007</v>
      </c>
    </row>
    <row r="3386" spans="1:4">
      <c r="A3386" s="190">
        <v>1274</v>
      </c>
      <c r="B3386" s="190" t="s">
        <v>4309</v>
      </c>
      <c r="C3386" s="190" t="s">
        <v>4309</v>
      </c>
      <c r="D3386" s="190" t="s">
        <v>4007</v>
      </c>
    </row>
    <row r="3387" spans="1:4">
      <c r="A3387" s="190">
        <v>1295</v>
      </c>
      <c r="B3387" s="190" t="s">
        <v>4310</v>
      </c>
      <c r="C3387" s="190" t="s">
        <v>4310</v>
      </c>
      <c r="D3387" s="190" t="s">
        <v>4007</v>
      </c>
    </row>
    <row r="3388" spans="1:4">
      <c r="A3388" s="190">
        <v>1260</v>
      </c>
      <c r="B3388" s="190" t="s">
        <v>4311</v>
      </c>
      <c r="C3388" s="190" t="s">
        <v>4311</v>
      </c>
      <c r="D3388" s="190" t="s">
        <v>4007</v>
      </c>
    </row>
    <row r="3389" spans="1:4">
      <c r="A3389" s="190">
        <v>1197</v>
      </c>
      <c r="B3389" s="190" t="s">
        <v>4312</v>
      </c>
      <c r="C3389" s="190" t="s">
        <v>4312</v>
      </c>
      <c r="D3389" s="190" t="s">
        <v>4007</v>
      </c>
    </row>
    <row r="3390" spans="1:4">
      <c r="A3390" s="190">
        <v>1278</v>
      </c>
      <c r="B3390" s="190" t="s">
        <v>4313</v>
      </c>
      <c r="C3390" s="190" t="s">
        <v>4313</v>
      </c>
      <c r="D3390" s="190" t="s">
        <v>4007</v>
      </c>
    </row>
    <row r="3391" spans="1:4">
      <c r="A3391" s="190">
        <v>1264</v>
      </c>
      <c r="B3391" s="190" t="s">
        <v>4314</v>
      </c>
      <c r="C3391" s="190" t="s">
        <v>4315</v>
      </c>
      <c r="D3391" s="190" t="s">
        <v>4007</v>
      </c>
    </row>
    <row r="3392" spans="1:4">
      <c r="A3392" s="190">
        <v>1265</v>
      </c>
      <c r="B3392" s="190" t="s">
        <v>4316</v>
      </c>
      <c r="C3392" s="190" t="s">
        <v>4315</v>
      </c>
      <c r="D3392" s="190" t="s">
        <v>4007</v>
      </c>
    </row>
    <row r="3393" spans="1:4">
      <c r="A3393" s="190">
        <v>1274</v>
      </c>
      <c r="B3393" s="190" t="s">
        <v>4317</v>
      </c>
      <c r="C3393" s="190" t="s">
        <v>4318</v>
      </c>
      <c r="D3393" s="190" t="s">
        <v>4007</v>
      </c>
    </row>
    <row r="3394" spans="1:4">
      <c r="A3394" s="190">
        <v>1295</v>
      </c>
      <c r="B3394" s="190" t="s">
        <v>4319</v>
      </c>
      <c r="C3394" s="190" t="s">
        <v>4319</v>
      </c>
      <c r="D3394" s="190" t="s">
        <v>4007</v>
      </c>
    </row>
    <row r="3395" spans="1:4">
      <c r="A3395" s="190">
        <v>1270</v>
      </c>
      <c r="B3395" s="190" t="s">
        <v>4320</v>
      </c>
      <c r="C3395" s="190" t="s">
        <v>4320</v>
      </c>
      <c r="D3395" s="190" t="s">
        <v>4007</v>
      </c>
    </row>
    <row r="3396" spans="1:4">
      <c r="A3396" s="190">
        <v>1261</v>
      </c>
      <c r="B3396" s="190" t="s">
        <v>4321</v>
      </c>
      <c r="C3396" s="190" t="s">
        <v>4321</v>
      </c>
      <c r="D3396" s="190" t="s">
        <v>4007</v>
      </c>
    </row>
    <row r="3397" spans="1:4">
      <c r="A3397" s="190">
        <v>1267</v>
      </c>
      <c r="B3397" s="190" t="s">
        <v>4322</v>
      </c>
      <c r="C3397" s="190" t="s">
        <v>4322</v>
      </c>
      <c r="D3397" s="190" t="s">
        <v>4007</v>
      </c>
    </row>
    <row r="3398" spans="1:4">
      <c r="A3398" s="190">
        <v>1355</v>
      </c>
      <c r="B3398" s="190" t="s">
        <v>4323</v>
      </c>
      <c r="C3398" s="190" t="s">
        <v>4323</v>
      </c>
      <c r="D3398" s="190" t="s">
        <v>4007</v>
      </c>
    </row>
    <row r="3399" spans="1:4">
      <c r="A3399" s="190">
        <v>1352</v>
      </c>
      <c r="B3399" s="190" t="s">
        <v>4324</v>
      </c>
      <c r="C3399" s="190" t="s">
        <v>4324</v>
      </c>
      <c r="D3399" s="190" t="s">
        <v>4007</v>
      </c>
    </row>
    <row r="3400" spans="1:4">
      <c r="A3400" s="190">
        <v>1321</v>
      </c>
      <c r="B3400" s="190" t="s">
        <v>4325</v>
      </c>
      <c r="C3400" s="190" t="s">
        <v>4325</v>
      </c>
      <c r="D3400" s="190" t="s">
        <v>4007</v>
      </c>
    </row>
    <row r="3401" spans="1:4">
      <c r="A3401" s="190">
        <v>1338</v>
      </c>
      <c r="B3401" s="190" t="s">
        <v>4326</v>
      </c>
      <c r="C3401" s="190" t="s">
        <v>4326</v>
      </c>
      <c r="D3401" s="190" t="s">
        <v>4007</v>
      </c>
    </row>
    <row r="3402" spans="1:4">
      <c r="A3402" s="190">
        <v>1446</v>
      </c>
      <c r="B3402" s="190" t="s">
        <v>4327</v>
      </c>
      <c r="C3402" s="190" t="s">
        <v>4327</v>
      </c>
      <c r="D3402" s="190" t="s">
        <v>4007</v>
      </c>
    </row>
    <row r="3403" spans="1:4">
      <c r="A3403" s="190">
        <v>1372</v>
      </c>
      <c r="B3403" s="190" t="s">
        <v>4328</v>
      </c>
      <c r="C3403" s="190" t="s">
        <v>4328</v>
      </c>
      <c r="D3403" s="190" t="s">
        <v>4007</v>
      </c>
    </row>
    <row r="3404" spans="1:4">
      <c r="A3404" s="190">
        <v>1353</v>
      </c>
      <c r="B3404" s="190" t="s">
        <v>4329</v>
      </c>
      <c r="C3404" s="190" t="s">
        <v>4329</v>
      </c>
      <c r="D3404" s="190" t="s">
        <v>4007</v>
      </c>
    </row>
    <row r="3405" spans="1:4">
      <c r="A3405" s="190">
        <v>1329</v>
      </c>
      <c r="B3405" s="190" t="s">
        <v>4330</v>
      </c>
      <c r="C3405" s="190" t="s">
        <v>4330</v>
      </c>
      <c r="D3405" s="190" t="s">
        <v>4007</v>
      </c>
    </row>
    <row r="3406" spans="1:4">
      <c r="A3406" s="190">
        <v>1373</v>
      </c>
      <c r="B3406" s="190" t="s">
        <v>4331</v>
      </c>
      <c r="C3406" s="190" t="s">
        <v>4331</v>
      </c>
      <c r="D3406" s="190" t="s">
        <v>4007</v>
      </c>
    </row>
    <row r="3407" spans="1:4">
      <c r="A3407" s="190">
        <v>1374</v>
      </c>
      <c r="B3407" s="190" t="s">
        <v>4332</v>
      </c>
      <c r="C3407" s="190" t="s">
        <v>4331</v>
      </c>
      <c r="D3407" s="190" t="s">
        <v>4007</v>
      </c>
    </row>
    <row r="3408" spans="1:4">
      <c r="A3408" s="190">
        <v>1435</v>
      </c>
      <c r="B3408" s="190" t="s">
        <v>4333</v>
      </c>
      <c r="C3408" s="190" t="s">
        <v>4331</v>
      </c>
      <c r="D3408" s="190" t="s">
        <v>4007</v>
      </c>
    </row>
    <row r="3409" spans="1:4">
      <c r="A3409" s="190">
        <v>1356</v>
      </c>
      <c r="B3409" s="190" t="s">
        <v>4334</v>
      </c>
      <c r="C3409" s="190" t="s">
        <v>4334</v>
      </c>
      <c r="D3409" s="190" t="s">
        <v>4007</v>
      </c>
    </row>
    <row r="3410" spans="1:4">
      <c r="A3410" s="190">
        <v>1356</v>
      </c>
      <c r="B3410" s="190" t="s">
        <v>4335</v>
      </c>
      <c r="C3410" s="190" t="s">
        <v>4334</v>
      </c>
      <c r="D3410" s="190" t="s">
        <v>4007</v>
      </c>
    </row>
    <row r="3411" spans="1:4">
      <c r="A3411" s="190">
        <v>1322</v>
      </c>
      <c r="B3411" s="190" t="s">
        <v>4336</v>
      </c>
      <c r="C3411" s="190" t="s">
        <v>4336</v>
      </c>
      <c r="D3411" s="190" t="s">
        <v>4007</v>
      </c>
    </row>
    <row r="3412" spans="1:4">
      <c r="A3412" s="190">
        <v>1326</v>
      </c>
      <c r="B3412" s="190" t="s">
        <v>4337</v>
      </c>
      <c r="C3412" s="190" t="s">
        <v>4337</v>
      </c>
      <c r="D3412" s="190" t="s">
        <v>4007</v>
      </c>
    </row>
    <row r="3413" spans="1:4">
      <c r="A3413" s="190">
        <v>1357</v>
      </c>
      <c r="B3413" s="190" t="s">
        <v>4338</v>
      </c>
      <c r="C3413" s="190" t="s">
        <v>4338</v>
      </c>
      <c r="D3413" s="190" t="s">
        <v>4007</v>
      </c>
    </row>
    <row r="3414" spans="1:4">
      <c r="A3414" s="190">
        <v>1354</v>
      </c>
      <c r="B3414" s="190" t="s">
        <v>4339</v>
      </c>
      <c r="C3414" s="190" t="s">
        <v>4339</v>
      </c>
      <c r="D3414" s="190" t="s">
        <v>4007</v>
      </c>
    </row>
    <row r="3415" spans="1:4">
      <c r="A3415" s="190">
        <v>1350</v>
      </c>
      <c r="B3415" s="190" t="s">
        <v>4340</v>
      </c>
      <c r="C3415" s="190" t="s">
        <v>4340</v>
      </c>
      <c r="D3415" s="190" t="s">
        <v>4007</v>
      </c>
    </row>
    <row r="3416" spans="1:4">
      <c r="A3416" s="190">
        <v>1148</v>
      </c>
      <c r="B3416" s="190" t="s">
        <v>4341</v>
      </c>
      <c r="C3416" s="190" t="s">
        <v>4341</v>
      </c>
      <c r="D3416" s="190" t="s">
        <v>4007</v>
      </c>
    </row>
    <row r="3417" spans="1:4">
      <c r="A3417" s="190">
        <v>1324</v>
      </c>
      <c r="B3417" s="190" t="s">
        <v>4342</v>
      </c>
      <c r="C3417" s="190" t="s">
        <v>4342</v>
      </c>
      <c r="D3417" s="190" t="s">
        <v>4007</v>
      </c>
    </row>
    <row r="3418" spans="1:4">
      <c r="A3418" s="190">
        <v>1439</v>
      </c>
      <c r="B3418" s="190" t="s">
        <v>4343</v>
      </c>
      <c r="C3418" s="190" t="s">
        <v>4343</v>
      </c>
      <c r="D3418" s="190" t="s">
        <v>4007</v>
      </c>
    </row>
    <row r="3419" spans="1:4">
      <c r="A3419" s="190">
        <v>1323</v>
      </c>
      <c r="B3419" s="190" t="s">
        <v>4344</v>
      </c>
      <c r="C3419" s="190" t="s">
        <v>4345</v>
      </c>
      <c r="D3419" s="190" t="s">
        <v>4007</v>
      </c>
    </row>
    <row r="3420" spans="1:4">
      <c r="A3420" s="190">
        <v>1355</v>
      </c>
      <c r="B3420" s="190" t="s">
        <v>4346</v>
      </c>
      <c r="C3420" s="190" t="s">
        <v>4346</v>
      </c>
      <c r="D3420" s="190" t="s">
        <v>4007</v>
      </c>
    </row>
    <row r="3421" spans="1:4">
      <c r="A3421" s="190">
        <v>1358</v>
      </c>
      <c r="B3421" s="190" t="s">
        <v>4347</v>
      </c>
      <c r="C3421" s="190" t="s">
        <v>4347</v>
      </c>
      <c r="D3421" s="190" t="s">
        <v>4007</v>
      </c>
    </row>
    <row r="3422" spans="1:4">
      <c r="A3422" s="190">
        <v>1337</v>
      </c>
      <c r="B3422" s="190" t="s">
        <v>4348</v>
      </c>
      <c r="C3422" s="190" t="s">
        <v>4348</v>
      </c>
      <c r="D3422" s="190" t="s">
        <v>4007</v>
      </c>
    </row>
    <row r="3423" spans="1:4">
      <c r="A3423" s="190">
        <v>1325</v>
      </c>
      <c r="B3423" s="190" t="s">
        <v>4349</v>
      </c>
      <c r="C3423" s="190" t="s">
        <v>4349</v>
      </c>
      <c r="D3423" s="190" t="s">
        <v>4007</v>
      </c>
    </row>
    <row r="3424" spans="1:4">
      <c r="A3424" s="190">
        <v>1445</v>
      </c>
      <c r="B3424" s="190" t="s">
        <v>4350</v>
      </c>
      <c r="C3424" s="190" t="s">
        <v>4350</v>
      </c>
      <c r="D3424" s="190" t="s">
        <v>4007</v>
      </c>
    </row>
    <row r="3425" spans="1:4">
      <c r="A3425" s="190">
        <v>1082</v>
      </c>
      <c r="B3425" s="190" t="s">
        <v>4351</v>
      </c>
      <c r="C3425" s="190" t="s">
        <v>4351</v>
      </c>
      <c r="D3425" s="190" t="s">
        <v>4007</v>
      </c>
    </row>
    <row r="3426" spans="1:4">
      <c r="A3426" s="190">
        <v>1613</v>
      </c>
      <c r="B3426" s="190" t="s">
        <v>4352</v>
      </c>
      <c r="C3426" s="190" t="s">
        <v>4352</v>
      </c>
      <c r="D3426" s="190" t="s">
        <v>4007</v>
      </c>
    </row>
    <row r="3427" spans="1:4">
      <c r="A3427" s="190">
        <v>1081</v>
      </c>
      <c r="B3427" s="190" t="s">
        <v>4353</v>
      </c>
      <c r="C3427" s="190" t="s">
        <v>4353</v>
      </c>
      <c r="D3427" s="190" t="s">
        <v>4007</v>
      </c>
    </row>
    <row r="3428" spans="1:4">
      <c r="A3428" s="190">
        <v>1088</v>
      </c>
      <c r="B3428" s="190" t="s">
        <v>4354</v>
      </c>
      <c r="C3428" s="190" t="s">
        <v>4354</v>
      </c>
      <c r="D3428" s="190" t="s">
        <v>4007</v>
      </c>
    </row>
    <row r="3429" spans="1:4">
      <c r="A3429" s="190">
        <v>1077</v>
      </c>
      <c r="B3429" s="190" t="s">
        <v>4355</v>
      </c>
      <c r="C3429" s="190" t="s">
        <v>4355</v>
      </c>
      <c r="D3429" s="190" t="s">
        <v>4007</v>
      </c>
    </row>
    <row r="3430" spans="1:4">
      <c r="A3430" s="190">
        <v>1080</v>
      </c>
      <c r="B3430" s="190" t="s">
        <v>4356</v>
      </c>
      <c r="C3430" s="190" t="s">
        <v>4355</v>
      </c>
      <c r="D3430" s="190" t="s">
        <v>4007</v>
      </c>
    </row>
    <row r="3431" spans="1:4">
      <c r="A3431" s="190">
        <v>1085</v>
      </c>
      <c r="B3431" s="190" t="s">
        <v>4357</v>
      </c>
      <c r="C3431" s="190" t="s">
        <v>4357</v>
      </c>
      <c r="D3431" s="190" t="s">
        <v>4007</v>
      </c>
    </row>
    <row r="3432" spans="1:4">
      <c r="A3432" s="190">
        <v>1041</v>
      </c>
      <c r="B3432" s="190" t="s">
        <v>4358</v>
      </c>
      <c r="C3432" s="190" t="s">
        <v>4359</v>
      </c>
      <c r="D3432" s="190" t="s">
        <v>4007</v>
      </c>
    </row>
    <row r="3433" spans="1:4">
      <c r="A3433" s="190">
        <v>1058</v>
      </c>
      <c r="B3433" s="190" t="s">
        <v>4360</v>
      </c>
      <c r="C3433" s="190" t="s">
        <v>4359</v>
      </c>
      <c r="D3433" s="190" t="s">
        <v>4007</v>
      </c>
    </row>
    <row r="3434" spans="1:4">
      <c r="A3434" s="190">
        <v>1059</v>
      </c>
      <c r="B3434" s="190" t="s">
        <v>4361</v>
      </c>
      <c r="C3434" s="190" t="s">
        <v>4359</v>
      </c>
      <c r="D3434" s="190" t="s">
        <v>4007</v>
      </c>
    </row>
    <row r="3435" spans="1:4">
      <c r="A3435" s="190">
        <v>1061</v>
      </c>
      <c r="B3435" s="190" t="s">
        <v>4362</v>
      </c>
      <c r="C3435" s="190" t="s">
        <v>4359</v>
      </c>
      <c r="D3435" s="190" t="s">
        <v>4007</v>
      </c>
    </row>
    <row r="3436" spans="1:4">
      <c r="A3436" s="190">
        <v>1062</v>
      </c>
      <c r="B3436" s="190" t="s">
        <v>4363</v>
      </c>
      <c r="C3436" s="190" t="s">
        <v>4359</v>
      </c>
      <c r="D3436" s="190" t="s">
        <v>4007</v>
      </c>
    </row>
    <row r="3437" spans="1:4">
      <c r="A3437" s="190">
        <v>1078</v>
      </c>
      <c r="B3437" s="190" t="s">
        <v>4364</v>
      </c>
      <c r="C3437" s="190" t="s">
        <v>4365</v>
      </c>
      <c r="D3437" s="190" t="s">
        <v>4007</v>
      </c>
    </row>
    <row r="3438" spans="1:4">
      <c r="A3438" s="190">
        <v>1607</v>
      </c>
      <c r="B3438" s="190" t="s">
        <v>4366</v>
      </c>
      <c r="C3438" s="190" t="s">
        <v>4365</v>
      </c>
      <c r="D3438" s="190" t="s">
        <v>4007</v>
      </c>
    </row>
    <row r="3439" spans="1:4">
      <c r="A3439" s="190">
        <v>1607</v>
      </c>
      <c r="B3439" s="190" t="s">
        <v>4367</v>
      </c>
      <c r="C3439" s="190" t="s">
        <v>4365</v>
      </c>
      <c r="D3439" s="190" t="s">
        <v>4007</v>
      </c>
    </row>
    <row r="3440" spans="1:4">
      <c r="A3440" s="190">
        <v>1607</v>
      </c>
      <c r="B3440" s="190" t="s">
        <v>4368</v>
      </c>
      <c r="C3440" s="190" t="s">
        <v>4365</v>
      </c>
      <c r="D3440" s="190" t="s">
        <v>4007</v>
      </c>
    </row>
    <row r="3441" spans="1:4">
      <c r="A3441" s="190">
        <v>1607</v>
      </c>
      <c r="B3441" s="190" t="s">
        <v>4369</v>
      </c>
      <c r="C3441" s="190" t="s">
        <v>4365</v>
      </c>
      <c r="D3441" s="190" t="s">
        <v>4007</v>
      </c>
    </row>
    <row r="3442" spans="1:4">
      <c r="A3442" s="190">
        <v>1608</v>
      </c>
      <c r="B3442" s="190" t="s">
        <v>4370</v>
      </c>
      <c r="C3442" s="190" t="s">
        <v>4365</v>
      </c>
      <c r="D3442" s="190" t="s">
        <v>4007</v>
      </c>
    </row>
    <row r="3443" spans="1:4">
      <c r="A3443" s="190">
        <v>1608</v>
      </c>
      <c r="B3443" s="190" t="s">
        <v>4371</v>
      </c>
      <c r="C3443" s="190" t="s">
        <v>4365</v>
      </c>
      <c r="D3443" s="190" t="s">
        <v>4007</v>
      </c>
    </row>
    <row r="3444" spans="1:4">
      <c r="A3444" s="190">
        <v>1608</v>
      </c>
      <c r="B3444" s="190" t="s">
        <v>4372</v>
      </c>
      <c r="C3444" s="190" t="s">
        <v>4365</v>
      </c>
      <c r="D3444" s="190" t="s">
        <v>4007</v>
      </c>
    </row>
    <row r="3445" spans="1:4">
      <c r="A3445" s="190">
        <v>1610</v>
      </c>
      <c r="B3445" s="190" t="s">
        <v>4373</v>
      </c>
      <c r="C3445" s="190" t="s">
        <v>4365</v>
      </c>
      <c r="D3445" s="190" t="s">
        <v>4007</v>
      </c>
    </row>
    <row r="3446" spans="1:4">
      <c r="A3446" s="190">
        <v>1610</v>
      </c>
      <c r="B3446" s="190" t="s">
        <v>4374</v>
      </c>
      <c r="C3446" s="190" t="s">
        <v>4365</v>
      </c>
      <c r="D3446" s="190" t="s">
        <v>4007</v>
      </c>
    </row>
    <row r="3447" spans="1:4">
      <c r="A3447" s="190">
        <v>1610</v>
      </c>
      <c r="B3447" s="190" t="s">
        <v>4375</v>
      </c>
      <c r="C3447" s="190" t="s">
        <v>4365</v>
      </c>
      <c r="D3447" s="190" t="s">
        <v>4007</v>
      </c>
    </row>
    <row r="3448" spans="1:4">
      <c r="A3448" s="190">
        <v>1612</v>
      </c>
      <c r="B3448" s="190" t="s">
        <v>4376</v>
      </c>
      <c r="C3448" s="190" t="s">
        <v>4365</v>
      </c>
      <c r="D3448" s="190" t="s">
        <v>4007</v>
      </c>
    </row>
    <row r="3449" spans="1:4">
      <c r="A3449" s="190">
        <v>1076</v>
      </c>
      <c r="B3449" s="190" t="s">
        <v>4377</v>
      </c>
      <c r="C3449" s="190" t="s">
        <v>4378</v>
      </c>
      <c r="D3449" s="190" t="s">
        <v>4007</v>
      </c>
    </row>
    <row r="3450" spans="1:4">
      <c r="A3450" s="190">
        <v>1083</v>
      </c>
      <c r="B3450" s="190" t="s">
        <v>4379</v>
      </c>
      <c r="C3450" s="190" t="s">
        <v>4378</v>
      </c>
      <c r="D3450" s="190" t="s">
        <v>4007</v>
      </c>
    </row>
    <row r="3451" spans="1:4">
      <c r="A3451" s="190">
        <v>1084</v>
      </c>
      <c r="B3451" s="190" t="s">
        <v>4380</v>
      </c>
      <c r="C3451" s="190" t="s">
        <v>4378</v>
      </c>
      <c r="D3451" s="190" t="s">
        <v>4007</v>
      </c>
    </row>
    <row r="3452" spans="1:4">
      <c r="A3452" s="190">
        <v>1537</v>
      </c>
      <c r="B3452" s="190" t="s">
        <v>4381</v>
      </c>
      <c r="C3452" s="190" t="s">
        <v>4381</v>
      </c>
      <c r="D3452" s="190" t="s">
        <v>4007</v>
      </c>
    </row>
    <row r="3453" spans="1:4">
      <c r="A3453" s="190">
        <v>1545</v>
      </c>
      <c r="B3453" s="190" t="s">
        <v>4382</v>
      </c>
      <c r="C3453" s="190" t="s">
        <v>4382</v>
      </c>
      <c r="D3453" s="190" t="s">
        <v>4007</v>
      </c>
    </row>
    <row r="3454" spans="1:4">
      <c r="A3454" s="190">
        <v>1562</v>
      </c>
      <c r="B3454" s="190" t="s">
        <v>4383</v>
      </c>
      <c r="C3454" s="190" t="s">
        <v>4383</v>
      </c>
      <c r="D3454" s="190" t="s">
        <v>4007</v>
      </c>
    </row>
    <row r="3455" spans="1:4">
      <c r="A3455" s="190">
        <v>1543</v>
      </c>
      <c r="B3455" s="190" t="s">
        <v>4384</v>
      </c>
      <c r="C3455" s="190" t="s">
        <v>4384</v>
      </c>
      <c r="D3455" s="190" t="s">
        <v>4007</v>
      </c>
    </row>
    <row r="3456" spans="1:4">
      <c r="A3456" s="190">
        <v>1525</v>
      </c>
      <c r="B3456" s="190" t="s">
        <v>4385</v>
      </c>
      <c r="C3456" s="190" t="s">
        <v>4385</v>
      </c>
      <c r="D3456" s="190" t="s">
        <v>4007</v>
      </c>
    </row>
    <row r="3457" spans="1:4">
      <c r="A3457" s="190">
        <v>1565</v>
      </c>
      <c r="B3457" s="190" t="s">
        <v>4386</v>
      </c>
      <c r="C3457" s="190" t="s">
        <v>4386</v>
      </c>
      <c r="D3457" s="190" t="s">
        <v>4007</v>
      </c>
    </row>
    <row r="3458" spans="1:4">
      <c r="A3458" s="190">
        <v>1530</v>
      </c>
      <c r="B3458" s="190" t="s">
        <v>4387</v>
      </c>
      <c r="C3458" s="190" t="s">
        <v>4387</v>
      </c>
      <c r="D3458" s="190" t="s">
        <v>4007</v>
      </c>
    </row>
    <row r="3459" spans="1:4">
      <c r="A3459" s="190">
        <v>1551</v>
      </c>
      <c r="B3459" s="190" t="s">
        <v>4388</v>
      </c>
      <c r="C3459" s="190" t="s">
        <v>4387</v>
      </c>
      <c r="D3459" s="190" t="s">
        <v>4007</v>
      </c>
    </row>
    <row r="3460" spans="1:4">
      <c r="A3460" s="190">
        <v>1552</v>
      </c>
      <c r="B3460" s="190" t="s">
        <v>4389</v>
      </c>
      <c r="C3460" s="190" t="s">
        <v>4389</v>
      </c>
      <c r="D3460" s="190" t="s">
        <v>4007</v>
      </c>
    </row>
    <row r="3461" spans="1:4">
      <c r="A3461" s="190">
        <v>1538</v>
      </c>
      <c r="B3461" s="190" t="s">
        <v>4390</v>
      </c>
      <c r="C3461" s="190" t="s">
        <v>4390</v>
      </c>
      <c r="D3461" s="190" t="s">
        <v>4007</v>
      </c>
    </row>
    <row r="3462" spans="1:4">
      <c r="A3462" s="190">
        <v>1554</v>
      </c>
      <c r="B3462" s="190" t="s">
        <v>4391</v>
      </c>
      <c r="C3462" s="190" t="s">
        <v>4392</v>
      </c>
      <c r="D3462" s="190" t="s">
        <v>4007</v>
      </c>
    </row>
    <row r="3463" spans="1:4">
      <c r="A3463" s="190">
        <v>1554</v>
      </c>
      <c r="B3463" s="190" t="s">
        <v>4393</v>
      </c>
      <c r="C3463" s="190" t="s">
        <v>4392</v>
      </c>
      <c r="D3463" s="190" t="s">
        <v>4007</v>
      </c>
    </row>
    <row r="3464" spans="1:4">
      <c r="A3464" s="190">
        <v>1555</v>
      </c>
      <c r="B3464" s="190" t="s">
        <v>4392</v>
      </c>
      <c r="C3464" s="190" t="s">
        <v>4392</v>
      </c>
      <c r="D3464" s="190" t="s">
        <v>4007</v>
      </c>
    </row>
    <row r="3465" spans="1:4">
      <c r="A3465" s="190">
        <v>1523</v>
      </c>
      <c r="B3465" s="190" t="s">
        <v>4394</v>
      </c>
      <c r="C3465" s="190" t="s">
        <v>4395</v>
      </c>
      <c r="D3465" s="190" t="s">
        <v>4007</v>
      </c>
    </row>
    <row r="3466" spans="1:4">
      <c r="A3466" s="190">
        <v>1524</v>
      </c>
      <c r="B3466" s="190" t="s">
        <v>4396</v>
      </c>
      <c r="C3466" s="190" t="s">
        <v>4395</v>
      </c>
      <c r="D3466" s="190" t="s">
        <v>4007</v>
      </c>
    </row>
    <row r="3467" spans="1:4">
      <c r="A3467" s="190">
        <v>1525</v>
      </c>
      <c r="B3467" s="190" t="s">
        <v>4397</v>
      </c>
      <c r="C3467" s="190" t="s">
        <v>4395</v>
      </c>
      <c r="D3467" s="190" t="s">
        <v>4007</v>
      </c>
    </row>
    <row r="3468" spans="1:4">
      <c r="A3468" s="190">
        <v>1534</v>
      </c>
      <c r="B3468" s="190" t="s">
        <v>4398</v>
      </c>
      <c r="C3468" s="190" t="s">
        <v>4395</v>
      </c>
      <c r="D3468" s="190" t="s">
        <v>4007</v>
      </c>
    </row>
    <row r="3469" spans="1:4">
      <c r="A3469" s="190">
        <v>1535</v>
      </c>
      <c r="B3469" s="190" t="s">
        <v>4399</v>
      </c>
      <c r="C3469" s="190" t="s">
        <v>4395</v>
      </c>
      <c r="D3469" s="190" t="s">
        <v>4007</v>
      </c>
    </row>
    <row r="3470" spans="1:4">
      <c r="A3470" s="190">
        <v>1536</v>
      </c>
      <c r="B3470" s="190" t="s">
        <v>4400</v>
      </c>
      <c r="C3470" s="190" t="s">
        <v>4395</v>
      </c>
      <c r="D3470" s="190" t="s">
        <v>4007</v>
      </c>
    </row>
    <row r="3471" spans="1:4">
      <c r="A3471" s="190">
        <v>1682</v>
      </c>
      <c r="B3471" s="190" t="s">
        <v>4401</v>
      </c>
      <c r="C3471" s="190" t="s">
        <v>4395</v>
      </c>
      <c r="D3471" s="190" t="s">
        <v>4007</v>
      </c>
    </row>
    <row r="3472" spans="1:4">
      <c r="A3472" s="190">
        <v>1682</v>
      </c>
      <c r="B3472" s="190" t="s">
        <v>4402</v>
      </c>
      <c r="C3472" s="190" t="s">
        <v>4395</v>
      </c>
      <c r="D3472" s="190" t="s">
        <v>4007</v>
      </c>
    </row>
    <row r="3473" spans="1:4">
      <c r="A3473" s="190">
        <v>1660</v>
      </c>
      <c r="B3473" s="190" t="s">
        <v>4403</v>
      </c>
      <c r="C3473" s="190" t="s">
        <v>4403</v>
      </c>
      <c r="D3473" s="190" t="s">
        <v>4007</v>
      </c>
    </row>
    <row r="3474" spans="1:4">
      <c r="A3474" s="190">
        <v>1660</v>
      </c>
      <c r="B3474" s="190" t="s">
        <v>4404</v>
      </c>
      <c r="C3474" s="190" t="s">
        <v>4403</v>
      </c>
      <c r="D3474" s="190" t="s">
        <v>4007</v>
      </c>
    </row>
    <row r="3475" spans="1:4">
      <c r="A3475" s="190">
        <v>1660</v>
      </c>
      <c r="B3475" s="190" t="s">
        <v>4405</v>
      </c>
      <c r="C3475" s="190" t="s">
        <v>4403</v>
      </c>
      <c r="D3475" s="190" t="s">
        <v>4007</v>
      </c>
    </row>
    <row r="3476" spans="1:4">
      <c r="A3476" s="190">
        <v>1660</v>
      </c>
      <c r="B3476" s="190" t="s">
        <v>4406</v>
      </c>
      <c r="C3476" s="190" t="s">
        <v>4403</v>
      </c>
      <c r="D3476" s="190" t="s">
        <v>4007</v>
      </c>
    </row>
    <row r="3477" spans="1:4">
      <c r="A3477" s="190">
        <v>1658</v>
      </c>
      <c r="B3477" s="190" t="s">
        <v>4407</v>
      </c>
      <c r="C3477" s="190" t="s">
        <v>4407</v>
      </c>
      <c r="D3477" s="190" t="s">
        <v>4007</v>
      </c>
    </row>
    <row r="3478" spans="1:4">
      <c r="A3478" s="190">
        <v>1658</v>
      </c>
      <c r="B3478" s="190" t="s">
        <v>4408</v>
      </c>
      <c r="C3478" s="190" t="s">
        <v>4407</v>
      </c>
      <c r="D3478" s="190" t="s">
        <v>4007</v>
      </c>
    </row>
    <row r="3479" spans="1:4">
      <c r="A3479" s="190">
        <v>1659</v>
      </c>
      <c r="B3479" s="190" t="s">
        <v>4409</v>
      </c>
      <c r="C3479" s="190" t="s">
        <v>4409</v>
      </c>
      <c r="D3479" s="190" t="s">
        <v>4007</v>
      </c>
    </row>
    <row r="3480" spans="1:4">
      <c r="A3480" s="190">
        <v>1659</v>
      </c>
      <c r="B3480" s="190" t="s">
        <v>4410</v>
      </c>
      <c r="C3480" s="190" t="s">
        <v>4409</v>
      </c>
      <c r="D3480" s="190" t="s">
        <v>4007</v>
      </c>
    </row>
    <row r="3481" spans="1:4">
      <c r="A3481" s="190">
        <v>1165</v>
      </c>
      <c r="B3481" s="190" t="s">
        <v>4411</v>
      </c>
      <c r="C3481" s="190" t="s">
        <v>4411</v>
      </c>
      <c r="D3481" s="190" t="s">
        <v>4007</v>
      </c>
    </row>
    <row r="3482" spans="1:4">
      <c r="A3482" s="190">
        <v>1195</v>
      </c>
      <c r="B3482" s="190" t="s">
        <v>4412</v>
      </c>
      <c r="C3482" s="190" t="s">
        <v>4412</v>
      </c>
      <c r="D3482" s="190" t="s">
        <v>4007</v>
      </c>
    </row>
    <row r="3483" spans="1:4">
      <c r="A3483" s="190">
        <v>1183</v>
      </c>
      <c r="B3483" s="190" t="s">
        <v>4413</v>
      </c>
      <c r="C3483" s="190" t="s">
        <v>4413</v>
      </c>
      <c r="D3483" s="190" t="s">
        <v>4007</v>
      </c>
    </row>
    <row r="3484" spans="1:4">
      <c r="A3484" s="190">
        <v>1268</v>
      </c>
      <c r="B3484" s="190" t="s">
        <v>4414</v>
      </c>
      <c r="C3484" s="190" t="s">
        <v>4414</v>
      </c>
      <c r="D3484" s="190" t="s">
        <v>4007</v>
      </c>
    </row>
    <row r="3485" spans="1:4">
      <c r="A3485" s="190">
        <v>1195</v>
      </c>
      <c r="B3485" s="190" t="s">
        <v>4415</v>
      </c>
      <c r="C3485" s="190" t="s">
        <v>4415</v>
      </c>
      <c r="D3485" s="190" t="s">
        <v>4007</v>
      </c>
    </row>
    <row r="3486" spans="1:4">
      <c r="A3486" s="190">
        <v>1186</v>
      </c>
      <c r="B3486" s="190" t="s">
        <v>4416</v>
      </c>
      <c r="C3486" s="190" t="s">
        <v>4416</v>
      </c>
      <c r="D3486" s="190" t="s">
        <v>4007</v>
      </c>
    </row>
    <row r="3487" spans="1:4">
      <c r="A3487" s="190">
        <v>1182</v>
      </c>
      <c r="B3487" s="190" t="s">
        <v>4417</v>
      </c>
      <c r="C3487" s="190" t="s">
        <v>4417</v>
      </c>
      <c r="D3487" s="190" t="s">
        <v>4007</v>
      </c>
    </row>
    <row r="3488" spans="1:4">
      <c r="A3488" s="190">
        <v>1184</v>
      </c>
      <c r="B3488" s="190" t="s">
        <v>4418</v>
      </c>
      <c r="C3488" s="190" t="s">
        <v>4418</v>
      </c>
      <c r="D3488" s="190" t="s">
        <v>4007</v>
      </c>
    </row>
    <row r="3489" spans="1:4">
      <c r="A3489" s="190">
        <v>1185</v>
      </c>
      <c r="B3489" s="190" t="s">
        <v>4419</v>
      </c>
      <c r="C3489" s="190" t="s">
        <v>4419</v>
      </c>
      <c r="D3489" s="190" t="s">
        <v>4007</v>
      </c>
    </row>
    <row r="3490" spans="1:4">
      <c r="A3490" s="190">
        <v>1166</v>
      </c>
      <c r="B3490" s="190" t="s">
        <v>4420</v>
      </c>
      <c r="C3490" s="190" t="s">
        <v>4420</v>
      </c>
      <c r="D3490" s="190" t="s">
        <v>4007</v>
      </c>
    </row>
    <row r="3491" spans="1:4">
      <c r="A3491" s="190">
        <v>1180</v>
      </c>
      <c r="B3491" s="190" t="s">
        <v>4421</v>
      </c>
      <c r="C3491" s="190" t="s">
        <v>4421</v>
      </c>
      <c r="D3491" s="190" t="s">
        <v>4007</v>
      </c>
    </row>
    <row r="3492" spans="1:4">
      <c r="A3492" s="190">
        <v>1180</v>
      </c>
      <c r="B3492" s="190" t="s">
        <v>4422</v>
      </c>
      <c r="C3492" s="190" t="s">
        <v>4422</v>
      </c>
      <c r="D3492" s="190" t="s">
        <v>4007</v>
      </c>
    </row>
    <row r="3493" spans="1:4">
      <c r="A3493" s="190">
        <v>1184</v>
      </c>
      <c r="B3493" s="190" t="s">
        <v>4423</v>
      </c>
      <c r="C3493" s="190" t="s">
        <v>4423</v>
      </c>
      <c r="D3493" s="190" t="s">
        <v>4007</v>
      </c>
    </row>
    <row r="3494" spans="1:4">
      <c r="A3494" s="190">
        <v>1342</v>
      </c>
      <c r="B3494" s="190" t="s">
        <v>4424</v>
      </c>
      <c r="C3494" s="190" t="s">
        <v>4425</v>
      </c>
      <c r="D3494" s="190" t="s">
        <v>4007</v>
      </c>
    </row>
    <row r="3495" spans="1:4">
      <c r="A3495" s="190">
        <v>1344</v>
      </c>
      <c r="B3495" s="190" t="s">
        <v>4425</v>
      </c>
      <c r="C3495" s="190" t="s">
        <v>4425</v>
      </c>
      <c r="D3495" s="190" t="s">
        <v>4007</v>
      </c>
    </row>
    <row r="3496" spans="1:4">
      <c r="A3496" s="190">
        <v>1346</v>
      </c>
      <c r="B3496" s="190" t="s">
        <v>4426</v>
      </c>
      <c r="C3496" s="190" t="s">
        <v>4425</v>
      </c>
      <c r="D3496" s="190" t="s">
        <v>4007</v>
      </c>
    </row>
    <row r="3497" spans="1:4">
      <c r="A3497" s="190">
        <v>1341</v>
      </c>
      <c r="B3497" s="190" t="s">
        <v>4427</v>
      </c>
      <c r="C3497" s="190" t="s">
        <v>4428</v>
      </c>
      <c r="D3497" s="190" t="s">
        <v>4007</v>
      </c>
    </row>
    <row r="3498" spans="1:4">
      <c r="A3498" s="190">
        <v>1347</v>
      </c>
      <c r="B3498" s="190" t="s">
        <v>4429</v>
      </c>
      <c r="C3498" s="190" t="s">
        <v>4428</v>
      </c>
      <c r="D3498" s="190" t="s">
        <v>4007</v>
      </c>
    </row>
    <row r="3499" spans="1:4">
      <c r="A3499" s="190">
        <v>1347</v>
      </c>
      <c r="B3499" s="190" t="s">
        <v>4430</v>
      </c>
      <c r="C3499" s="190" t="s">
        <v>4428</v>
      </c>
      <c r="D3499" s="190" t="s">
        <v>4007</v>
      </c>
    </row>
    <row r="3500" spans="1:4">
      <c r="A3500" s="190">
        <v>1348</v>
      </c>
      <c r="B3500" s="190" t="s">
        <v>4431</v>
      </c>
      <c r="C3500" s="190" t="s">
        <v>4428</v>
      </c>
      <c r="D3500" s="190" t="s">
        <v>4007</v>
      </c>
    </row>
    <row r="3501" spans="1:4">
      <c r="A3501" s="190">
        <v>1343</v>
      </c>
      <c r="B3501" s="190" t="s">
        <v>4432</v>
      </c>
      <c r="C3501" s="190" t="s">
        <v>4433</v>
      </c>
      <c r="D3501" s="190" t="s">
        <v>4007</v>
      </c>
    </row>
    <row r="3502" spans="1:4">
      <c r="A3502" s="190">
        <v>1345</v>
      </c>
      <c r="B3502" s="190" t="s">
        <v>4433</v>
      </c>
      <c r="C3502" s="190" t="s">
        <v>4433</v>
      </c>
      <c r="D3502" s="190" t="s">
        <v>4007</v>
      </c>
    </row>
    <row r="3503" spans="1:4">
      <c r="A3503" s="190">
        <v>1345</v>
      </c>
      <c r="B3503" s="190" t="s">
        <v>4434</v>
      </c>
      <c r="C3503" s="190" t="s">
        <v>4433</v>
      </c>
      <c r="D3503" s="190" t="s">
        <v>4007</v>
      </c>
    </row>
    <row r="3504" spans="1:4">
      <c r="A3504" s="190">
        <v>1801</v>
      </c>
      <c r="B3504" s="190" t="s">
        <v>4435</v>
      </c>
      <c r="C3504" s="190" t="s">
        <v>4436</v>
      </c>
      <c r="D3504" s="190" t="s">
        <v>4007</v>
      </c>
    </row>
    <row r="3505" spans="1:4">
      <c r="A3505" s="190">
        <v>1803</v>
      </c>
      <c r="B3505" s="190" t="s">
        <v>4436</v>
      </c>
      <c r="C3505" s="190" t="s">
        <v>4436</v>
      </c>
      <c r="D3505" s="190" t="s">
        <v>4007</v>
      </c>
    </row>
    <row r="3506" spans="1:4">
      <c r="A3506" s="190">
        <v>1802</v>
      </c>
      <c r="B3506" s="190" t="s">
        <v>4437</v>
      </c>
      <c r="C3506" s="190" t="s">
        <v>4437</v>
      </c>
      <c r="D3506" s="190" t="s">
        <v>4007</v>
      </c>
    </row>
    <row r="3507" spans="1:4">
      <c r="A3507" s="190">
        <v>1804</v>
      </c>
      <c r="B3507" s="190" t="s">
        <v>4438</v>
      </c>
      <c r="C3507" s="190" t="s">
        <v>4438</v>
      </c>
      <c r="D3507" s="190" t="s">
        <v>4007</v>
      </c>
    </row>
    <row r="3508" spans="1:4">
      <c r="A3508" s="190">
        <v>1808</v>
      </c>
      <c r="B3508" s="190" t="s">
        <v>4439</v>
      </c>
      <c r="C3508" s="190" t="s">
        <v>4438</v>
      </c>
      <c r="D3508" s="190" t="s">
        <v>4007</v>
      </c>
    </row>
    <row r="3509" spans="1:4">
      <c r="A3509" s="190">
        <v>1809</v>
      </c>
      <c r="B3509" s="190" t="s">
        <v>4440</v>
      </c>
      <c r="C3509" s="190" t="s">
        <v>4438</v>
      </c>
      <c r="D3509" s="190" t="s">
        <v>4007</v>
      </c>
    </row>
    <row r="3510" spans="1:4">
      <c r="A3510" s="190">
        <v>1805</v>
      </c>
      <c r="B3510" s="190" t="s">
        <v>4441</v>
      </c>
      <c r="C3510" s="190" t="s">
        <v>4441</v>
      </c>
      <c r="D3510" s="190" t="s">
        <v>4007</v>
      </c>
    </row>
    <row r="3511" spans="1:4">
      <c r="A3511" s="190">
        <v>1815</v>
      </c>
      <c r="B3511" s="190" t="s">
        <v>4442</v>
      </c>
      <c r="C3511" s="190" t="s">
        <v>4443</v>
      </c>
      <c r="D3511" s="190" t="s">
        <v>4007</v>
      </c>
    </row>
    <row r="3512" spans="1:4">
      <c r="A3512" s="190">
        <v>1816</v>
      </c>
      <c r="B3512" s="190" t="s">
        <v>4444</v>
      </c>
      <c r="C3512" s="190" t="s">
        <v>4443</v>
      </c>
      <c r="D3512" s="190" t="s">
        <v>4007</v>
      </c>
    </row>
    <row r="3513" spans="1:4">
      <c r="A3513" s="190">
        <v>1817</v>
      </c>
      <c r="B3513" s="190" t="s">
        <v>4445</v>
      </c>
      <c r="C3513" s="190" t="s">
        <v>4443</v>
      </c>
      <c r="D3513" s="190" t="s">
        <v>4007</v>
      </c>
    </row>
    <row r="3514" spans="1:4">
      <c r="A3514" s="190">
        <v>1820</v>
      </c>
      <c r="B3514" s="190" t="s">
        <v>4443</v>
      </c>
      <c r="C3514" s="190" t="s">
        <v>4443</v>
      </c>
      <c r="D3514" s="190" t="s">
        <v>4007</v>
      </c>
    </row>
    <row r="3515" spans="1:4">
      <c r="A3515" s="190">
        <v>1820</v>
      </c>
      <c r="B3515" s="190" t="s">
        <v>4446</v>
      </c>
      <c r="C3515" s="190" t="s">
        <v>4443</v>
      </c>
      <c r="D3515" s="190" t="s">
        <v>4007</v>
      </c>
    </row>
    <row r="3516" spans="1:4">
      <c r="A3516" s="190">
        <v>1822</v>
      </c>
      <c r="B3516" s="190" t="s">
        <v>4447</v>
      </c>
      <c r="C3516" s="190" t="s">
        <v>4443</v>
      </c>
      <c r="D3516" s="190" t="s">
        <v>4007</v>
      </c>
    </row>
    <row r="3517" spans="1:4">
      <c r="A3517" s="190">
        <v>1823</v>
      </c>
      <c r="B3517" s="190" t="s">
        <v>4448</v>
      </c>
      <c r="C3517" s="190" t="s">
        <v>4443</v>
      </c>
      <c r="D3517" s="190" t="s">
        <v>4007</v>
      </c>
    </row>
    <row r="3518" spans="1:4">
      <c r="A3518" s="190">
        <v>1824</v>
      </c>
      <c r="B3518" s="190" t="s">
        <v>4449</v>
      </c>
      <c r="C3518" s="190" t="s">
        <v>4443</v>
      </c>
      <c r="D3518" s="190" t="s">
        <v>4007</v>
      </c>
    </row>
    <row r="3519" spans="1:4">
      <c r="A3519" s="190">
        <v>1832</v>
      </c>
      <c r="B3519" s="190" t="s">
        <v>4450</v>
      </c>
      <c r="C3519" s="190" t="s">
        <v>4443</v>
      </c>
      <c r="D3519" s="190" t="s">
        <v>4007</v>
      </c>
    </row>
    <row r="3520" spans="1:4">
      <c r="A3520" s="190">
        <v>1832</v>
      </c>
      <c r="B3520" s="190" t="s">
        <v>4451</v>
      </c>
      <c r="C3520" s="190" t="s">
        <v>4443</v>
      </c>
      <c r="D3520" s="190" t="s">
        <v>4007</v>
      </c>
    </row>
    <row r="3521" spans="1:4">
      <c r="A3521" s="190">
        <v>1833</v>
      </c>
      <c r="B3521" s="190" t="s">
        <v>4452</v>
      </c>
      <c r="C3521" s="190" t="s">
        <v>4443</v>
      </c>
      <c r="D3521" s="190" t="s">
        <v>4007</v>
      </c>
    </row>
    <row r="3522" spans="1:4">
      <c r="A3522" s="190">
        <v>1814</v>
      </c>
      <c r="B3522" s="190" t="s">
        <v>4453</v>
      </c>
      <c r="C3522" s="190" t="s">
        <v>4453</v>
      </c>
      <c r="D3522" s="190" t="s">
        <v>4007</v>
      </c>
    </row>
    <row r="3523" spans="1:4">
      <c r="A3523" s="190">
        <v>1800</v>
      </c>
      <c r="B3523" s="190" t="s">
        <v>650</v>
      </c>
      <c r="C3523" s="190" t="s">
        <v>650</v>
      </c>
      <c r="D3523" s="190" t="s">
        <v>4007</v>
      </c>
    </row>
    <row r="3524" spans="1:4">
      <c r="A3524" s="190">
        <v>1820</v>
      </c>
      <c r="B3524" s="190" t="s">
        <v>4454</v>
      </c>
      <c r="C3524" s="190" t="s">
        <v>4454</v>
      </c>
      <c r="D3524" s="190" t="s">
        <v>4007</v>
      </c>
    </row>
    <row r="3525" spans="1:4">
      <c r="A3525" s="190">
        <v>1806</v>
      </c>
      <c r="B3525" s="190" t="s">
        <v>4455</v>
      </c>
      <c r="C3525" s="190" t="s">
        <v>4456</v>
      </c>
      <c r="D3525" s="190" t="s">
        <v>4007</v>
      </c>
    </row>
    <row r="3526" spans="1:4">
      <c r="A3526" s="190">
        <v>1807</v>
      </c>
      <c r="B3526" s="190" t="s">
        <v>4457</v>
      </c>
      <c r="C3526" s="190" t="s">
        <v>4456</v>
      </c>
      <c r="D3526" s="190" t="s">
        <v>4007</v>
      </c>
    </row>
    <row r="3527" spans="1:4">
      <c r="A3527" s="190">
        <v>1432</v>
      </c>
      <c r="B3527" s="190" t="s">
        <v>4458</v>
      </c>
      <c r="C3527" s="190" t="s">
        <v>4458</v>
      </c>
      <c r="D3527" s="190" t="s">
        <v>4007</v>
      </c>
    </row>
    <row r="3528" spans="1:4">
      <c r="A3528" s="190">
        <v>1407</v>
      </c>
      <c r="B3528" s="190" t="s">
        <v>4459</v>
      </c>
      <c r="C3528" s="190" t="s">
        <v>4459</v>
      </c>
      <c r="D3528" s="190" t="s">
        <v>4007</v>
      </c>
    </row>
    <row r="3529" spans="1:4">
      <c r="A3529" s="190">
        <v>1436</v>
      </c>
      <c r="B3529" s="190" t="s">
        <v>4460</v>
      </c>
      <c r="C3529" s="190" t="s">
        <v>4460</v>
      </c>
      <c r="D3529" s="190" t="s">
        <v>4007</v>
      </c>
    </row>
    <row r="3530" spans="1:4">
      <c r="A3530" s="190">
        <v>1443</v>
      </c>
      <c r="B3530" s="190" t="s">
        <v>4461</v>
      </c>
      <c r="C3530" s="190" t="s">
        <v>4461</v>
      </c>
      <c r="D3530" s="190" t="s">
        <v>4007</v>
      </c>
    </row>
    <row r="3531" spans="1:4">
      <c r="A3531" s="190">
        <v>1443</v>
      </c>
      <c r="B3531" s="190" t="s">
        <v>4462</v>
      </c>
      <c r="C3531" s="190" t="s">
        <v>4461</v>
      </c>
      <c r="D3531" s="190" t="s">
        <v>4007</v>
      </c>
    </row>
    <row r="3532" spans="1:4">
      <c r="A3532" s="190">
        <v>1443</v>
      </c>
      <c r="B3532" s="190" t="s">
        <v>4463</v>
      </c>
      <c r="C3532" s="190" t="s">
        <v>4461</v>
      </c>
      <c r="D3532" s="190" t="s">
        <v>4007</v>
      </c>
    </row>
    <row r="3533" spans="1:4">
      <c r="A3533" s="190">
        <v>1464</v>
      </c>
      <c r="B3533" s="190" t="s">
        <v>4464</v>
      </c>
      <c r="C3533" s="190" t="s">
        <v>4464</v>
      </c>
      <c r="D3533" s="190" t="s">
        <v>4007</v>
      </c>
    </row>
    <row r="3534" spans="1:4">
      <c r="A3534" s="190">
        <v>1464</v>
      </c>
      <c r="B3534" s="190" t="s">
        <v>4465</v>
      </c>
      <c r="C3534" s="190" t="s">
        <v>4465</v>
      </c>
      <c r="D3534" s="190" t="s">
        <v>4007</v>
      </c>
    </row>
    <row r="3535" spans="1:4">
      <c r="A3535" s="190">
        <v>1400</v>
      </c>
      <c r="B3535" s="190" t="s">
        <v>4466</v>
      </c>
      <c r="C3535" s="190" t="s">
        <v>4466</v>
      </c>
      <c r="D3535" s="190" t="s">
        <v>4007</v>
      </c>
    </row>
    <row r="3536" spans="1:4">
      <c r="A3536" s="190">
        <v>1406</v>
      </c>
      <c r="B3536" s="190" t="s">
        <v>4467</v>
      </c>
      <c r="C3536" s="190" t="s">
        <v>4467</v>
      </c>
      <c r="D3536" s="190" t="s">
        <v>4007</v>
      </c>
    </row>
    <row r="3537" spans="1:4">
      <c r="A3537" s="190">
        <v>1404</v>
      </c>
      <c r="B3537" s="190" t="s">
        <v>4468</v>
      </c>
      <c r="C3537" s="190" t="s">
        <v>4468</v>
      </c>
      <c r="D3537" s="190" t="s">
        <v>4007</v>
      </c>
    </row>
    <row r="3538" spans="1:4">
      <c r="A3538" s="190">
        <v>1415</v>
      </c>
      <c r="B3538" s="190" t="s">
        <v>4469</v>
      </c>
      <c r="C3538" s="190" t="s">
        <v>4469</v>
      </c>
      <c r="D3538" s="190" t="s">
        <v>4007</v>
      </c>
    </row>
    <row r="3539" spans="1:4">
      <c r="A3539" s="190">
        <v>1407</v>
      </c>
      <c r="B3539" s="190" t="s">
        <v>4470</v>
      </c>
      <c r="C3539" s="190" t="s">
        <v>4470</v>
      </c>
      <c r="D3539" s="190" t="s">
        <v>4007</v>
      </c>
    </row>
    <row r="3540" spans="1:4">
      <c r="A3540" s="190">
        <v>1407</v>
      </c>
      <c r="B3540" s="190" t="s">
        <v>4471</v>
      </c>
      <c r="C3540" s="190" t="s">
        <v>4470</v>
      </c>
      <c r="D3540" s="190" t="s">
        <v>4007</v>
      </c>
    </row>
    <row r="3541" spans="1:4">
      <c r="A3541" s="190">
        <v>1407</v>
      </c>
      <c r="B3541" s="190" t="s">
        <v>4472</v>
      </c>
      <c r="C3541" s="190" t="s">
        <v>4470</v>
      </c>
      <c r="D3541" s="190" t="s">
        <v>4007</v>
      </c>
    </row>
    <row r="3542" spans="1:4">
      <c r="A3542" s="190">
        <v>1408</v>
      </c>
      <c r="B3542" s="190" t="s">
        <v>4473</v>
      </c>
      <c r="C3542" s="190" t="s">
        <v>4470</v>
      </c>
      <c r="D3542" s="190" t="s">
        <v>4007</v>
      </c>
    </row>
    <row r="3543" spans="1:4">
      <c r="A3543" s="190">
        <v>1434</v>
      </c>
      <c r="B3543" s="190" t="s">
        <v>4474</v>
      </c>
      <c r="C3543" s="190" t="s">
        <v>4475</v>
      </c>
      <c r="D3543" s="190" t="s">
        <v>4007</v>
      </c>
    </row>
    <row r="3544" spans="1:4">
      <c r="A3544" s="190">
        <v>1438</v>
      </c>
      <c r="B3544" s="190" t="s">
        <v>4476</v>
      </c>
      <c r="C3544" s="190" t="s">
        <v>4476</v>
      </c>
      <c r="D3544" s="190" t="s">
        <v>4007</v>
      </c>
    </row>
    <row r="3545" spans="1:4">
      <c r="A3545" s="190">
        <v>1415</v>
      </c>
      <c r="B3545" s="190" t="s">
        <v>4477</v>
      </c>
      <c r="C3545" s="190" t="s">
        <v>4477</v>
      </c>
      <c r="D3545" s="190" t="s">
        <v>4007</v>
      </c>
    </row>
    <row r="3546" spans="1:4">
      <c r="A3546" s="190">
        <v>1442</v>
      </c>
      <c r="B3546" s="190" t="s">
        <v>4478</v>
      </c>
      <c r="C3546" s="190" t="s">
        <v>4478</v>
      </c>
      <c r="D3546" s="190" t="s">
        <v>4007</v>
      </c>
    </row>
    <row r="3547" spans="1:4">
      <c r="A3547" s="190">
        <v>1047</v>
      </c>
      <c r="B3547" s="190" t="s">
        <v>4479</v>
      </c>
      <c r="C3547" s="190" t="s">
        <v>4479</v>
      </c>
      <c r="D3547" s="190" t="s">
        <v>4007</v>
      </c>
    </row>
    <row r="3548" spans="1:4">
      <c r="A3548" s="190">
        <v>1430</v>
      </c>
      <c r="B3548" s="190" t="s">
        <v>4480</v>
      </c>
      <c r="C3548" s="190" t="s">
        <v>4480</v>
      </c>
      <c r="D3548" s="190" t="s">
        <v>4007</v>
      </c>
    </row>
    <row r="3549" spans="1:4">
      <c r="A3549" s="190">
        <v>1413</v>
      </c>
      <c r="B3549" s="190" t="s">
        <v>4481</v>
      </c>
      <c r="C3549" s="190" t="s">
        <v>4481</v>
      </c>
      <c r="D3549" s="190" t="s">
        <v>4007</v>
      </c>
    </row>
    <row r="3550" spans="1:4">
      <c r="A3550" s="190">
        <v>1405</v>
      </c>
      <c r="B3550" s="190" t="s">
        <v>4482</v>
      </c>
      <c r="C3550" s="190" t="s">
        <v>4482</v>
      </c>
      <c r="D3550" s="190" t="s">
        <v>4007</v>
      </c>
    </row>
    <row r="3551" spans="1:4">
      <c r="A3551" s="190">
        <v>1463</v>
      </c>
      <c r="B3551" s="190" t="s">
        <v>4483</v>
      </c>
      <c r="C3551" s="190" t="s">
        <v>4483</v>
      </c>
      <c r="D3551" s="190" t="s">
        <v>4007</v>
      </c>
    </row>
    <row r="3552" spans="1:4">
      <c r="A3552" s="190">
        <v>1433</v>
      </c>
      <c r="B3552" s="190" t="s">
        <v>4484</v>
      </c>
      <c r="C3552" s="190" t="s">
        <v>4484</v>
      </c>
      <c r="D3552" s="190" t="s">
        <v>4007</v>
      </c>
    </row>
    <row r="3553" spans="1:4">
      <c r="A3553" s="190">
        <v>1437</v>
      </c>
      <c r="B3553" s="190" t="s">
        <v>4485</v>
      </c>
      <c r="C3553" s="190" t="s">
        <v>4485</v>
      </c>
      <c r="D3553" s="190" t="s">
        <v>4007</v>
      </c>
    </row>
    <row r="3554" spans="1:4">
      <c r="A3554" s="190">
        <v>1436</v>
      </c>
      <c r="B3554" s="190" t="s">
        <v>4486</v>
      </c>
      <c r="C3554" s="190" t="s">
        <v>4486</v>
      </c>
      <c r="D3554" s="190" t="s">
        <v>4007</v>
      </c>
    </row>
    <row r="3555" spans="1:4">
      <c r="A3555" s="190">
        <v>1412</v>
      </c>
      <c r="B3555" s="190" t="s">
        <v>4487</v>
      </c>
      <c r="C3555" s="190" t="s">
        <v>4487</v>
      </c>
      <c r="D3555" s="190" t="s">
        <v>4007</v>
      </c>
    </row>
    <row r="3556" spans="1:4">
      <c r="A3556" s="190">
        <v>1441</v>
      </c>
      <c r="B3556" s="190" t="s">
        <v>4488</v>
      </c>
      <c r="C3556" s="190" t="s">
        <v>4488</v>
      </c>
      <c r="D3556" s="190" t="s">
        <v>4007</v>
      </c>
    </row>
    <row r="3557" spans="1:4">
      <c r="A3557" s="190">
        <v>1412</v>
      </c>
      <c r="B3557" s="190" t="s">
        <v>4489</v>
      </c>
      <c r="C3557" s="190" t="s">
        <v>4489</v>
      </c>
      <c r="D3557" s="190" t="s">
        <v>4007</v>
      </c>
    </row>
    <row r="3558" spans="1:4">
      <c r="A3558" s="190">
        <v>1404</v>
      </c>
      <c r="B3558" s="190" t="s">
        <v>4490</v>
      </c>
      <c r="C3558" s="190" t="s">
        <v>4490</v>
      </c>
      <c r="D3558" s="190" t="s">
        <v>4007</v>
      </c>
    </row>
    <row r="3559" spans="1:4">
      <c r="A3559" s="190">
        <v>1431</v>
      </c>
      <c r="B3559" s="190" t="s">
        <v>4491</v>
      </c>
      <c r="C3559" s="190" t="s">
        <v>4491</v>
      </c>
      <c r="D3559" s="190" t="s">
        <v>4007</v>
      </c>
    </row>
    <row r="3560" spans="1:4">
      <c r="A3560" s="190">
        <v>1400</v>
      </c>
      <c r="B3560" s="190" t="s">
        <v>4492</v>
      </c>
      <c r="C3560" s="190" t="s">
        <v>4492</v>
      </c>
      <c r="D3560" s="190" t="s">
        <v>4007</v>
      </c>
    </row>
    <row r="3561" spans="1:4">
      <c r="A3561" s="190">
        <v>1432</v>
      </c>
      <c r="B3561" s="190" t="s">
        <v>4493</v>
      </c>
      <c r="C3561" s="190" t="s">
        <v>4492</v>
      </c>
      <c r="D3561" s="190" t="s">
        <v>4007</v>
      </c>
    </row>
    <row r="3562" spans="1:4">
      <c r="A3562" s="190">
        <v>1462</v>
      </c>
      <c r="B3562" s="190" t="s">
        <v>4494</v>
      </c>
      <c r="C3562" s="190" t="s">
        <v>4494</v>
      </c>
      <c r="D3562" s="190" t="s">
        <v>4007</v>
      </c>
    </row>
    <row r="3563" spans="1:4">
      <c r="A3563" s="190">
        <v>3900</v>
      </c>
      <c r="B3563" s="190" t="s">
        <v>4495</v>
      </c>
      <c r="C3563" s="190" t="s">
        <v>4496</v>
      </c>
      <c r="D3563" s="190" t="s">
        <v>4497</v>
      </c>
    </row>
    <row r="3564" spans="1:4">
      <c r="A3564" s="190">
        <v>3900</v>
      </c>
      <c r="B3564" s="190" t="s">
        <v>4498</v>
      </c>
      <c r="C3564" s="190" t="s">
        <v>4496</v>
      </c>
      <c r="D3564" s="190" t="s">
        <v>4497</v>
      </c>
    </row>
    <row r="3565" spans="1:4">
      <c r="A3565" s="190">
        <v>3900</v>
      </c>
      <c r="B3565" s="190" t="s">
        <v>4499</v>
      </c>
      <c r="C3565" s="190" t="s">
        <v>4496</v>
      </c>
      <c r="D3565" s="190" t="s">
        <v>4497</v>
      </c>
    </row>
    <row r="3566" spans="1:4">
      <c r="A3566" s="190">
        <v>3902</v>
      </c>
      <c r="B3566" s="190" t="s">
        <v>4500</v>
      </c>
      <c r="C3566" s="190" t="s">
        <v>4496</v>
      </c>
      <c r="D3566" s="190" t="s">
        <v>4497</v>
      </c>
    </row>
    <row r="3567" spans="1:4">
      <c r="A3567" s="190">
        <v>3939</v>
      </c>
      <c r="B3567" s="190" t="s">
        <v>4501</v>
      </c>
      <c r="C3567" s="190" t="s">
        <v>4501</v>
      </c>
      <c r="D3567" s="190" t="s">
        <v>4497</v>
      </c>
    </row>
    <row r="3568" spans="1:4">
      <c r="A3568" s="190">
        <v>3903</v>
      </c>
      <c r="B3568" s="190" t="s">
        <v>4502</v>
      </c>
      <c r="C3568" s="190" t="s">
        <v>4503</v>
      </c>
      <c r="D3568" s="190" t="s">
        <v>4497</v>
      </c>
    </row>
    <row r="3569" spans="1:4">
      <c r="A3569" s="190">
        <v>3903</v>
      </c>
      <c r="B3569" s="190" t="s">
        <v>4504</v>
      </c>
      <c r="C3569" s="190" t="s">
        <v>4503</v>
      </c>
      <c r="D3569" s="190" t="s">
        <v>4497</v>
      </c>
    </row>
    <row r="3570" spans="1:4">
      <c r="A3570" s="190">
        <v>3904</v>
      </c>
      <c r="B3570" s="190" t="s">
        <v>4503</v>
      </c>
      <c r="C3570" s="190" t="s">
        <v>4503</v>
      </c>
      <c r="D3570" s="190" t="s">
        <v>4497</v>
      </c>
    </row>
    <row r="3571" spans="1:4">
      <c r="A3571" s="190">
        <v>3914</v>
      </c>
      <c r="B3571" s="190" t="s">
        <v>4505</v>
      </c>
      <c r="C3571" s="190" t="s">
        <v>4503</v>
      </c>
      <c r="D3571" s="190" t="s">
        <v>4497</v>
      </c>
    </row>
    <row r="3572" spans="1:4">
      <c r="A3572" s="190">
        <v>3914</v>
      </c>
      <c r="B3572" s="190" t="s">
        <v>4506</v>
      </c>
      <c r="C3572" s="190" t="s">
        <v>4503</v>
      </c>
      <c r="D3572" s="190" t="s">
        <v>4497</v>
      </c>
    </row>
    <row r="3573" spans="1:4">
      <c r="A3573" s="190">
        <v>3901</v>
      </c>
      <c r="B3573" s="190" t="s">
        <v>4507</v>
      </c>
      <c r="C3573" s="190" t="s">
        <v>4508</v>
      </c>
      <c r="D3573" s="190" t="s">
        <v>4497</v>
      </c>
    </row>
    <row r="3574" spans="1:4">
      <c r="A3574" s="190">
        <v>3911</v>
      </c>
      <c r="B3574" s="190" t="s">
        <v>4508</v>
      </c>
      <c r="C3574" s="190" t="s">
        <v>4508</v>
      </c>
      <c r="D3574" s="190" t="s">
        <v>4497</v>
      </c>
    </row>
    <row r="3575" spans="1:4">
      <c r="A3575" s="190">
        <v>3907</v>
      </c>
      <c r="B3575" s="190" t="s">
        <v>4509</v>
      </c>
      <c r="C3575" s="190" t="s">
        <v>4510</v>
      </c>
      <c r="D3575" s="190" t="s">
        <v>4497</v>
      </c>
    </row>
    <row r="3576" spans="1:4">
      <c r="A3576" s="190">
        <v>3907</v>
      </c>
      <c r="B3576" s="190" t="s">
        <v>4511</v>
      </c>
      <c r="C3576" s="190" t="s">
        <v>4510</v>
      </c>
      <c r="D3576" s="190" t="s">
        <v>4497</v>
      </c>
    </row>
    <row r="3577" spans="1:4">
      <c r="A3577" s="190">
        <v>3907</v>
      </c>
      <c r="B3577" s="190" t="s">
        <v>4512</v>
      </c>
      <c r="C3577" s="190" t="s">
        <v>4510</v>
      </c>
      <c r="D3577" s="190" t="s">
        <v>4497</v>
      </c>
    </row>
    <row r="3578" spans="1:4">
      <c r="A3578" s="190">
        <v>3912</v>
      </c>
      <c r="B3578" s="190" t="s">
        <v>4513</v>
      </c>
      <c r="C3578" s="190" t="s">
        <v>4513</v>
      </c>
      <c r="D3578" s="190" t="s">
        <v>4497</v>
      </c>
    </row>
    <row r="3579" spans="1:4">
      <c r="A3579" s="190">
        <v>3913</v>
      </c>
      <c r="B3579" s="190" t="s">
        <v>4514</v>
      </c>
      <c r="C3579" s="190" t="s">
        <v>4513</v>
      </c>
      <c r="D3579" s="190" t="s">
        <v>4497</v>
      </c>
    </row>
    <row r="3580" spans="1:4">
      <c r="A3580" s="190">
        <v>3907</v>
      </c>
      <c r="B3580" s="190" t="s">
        <v>4515</v>
      </c>
      <c r="C3580" s="190" t="s">
        <v>4516</v>
      </c>
      <c r="D3580" s="190" t="s">
        <v>4497</v>
      </c>
    </row>
    <row r="3581" spans="1:4">
      <c r="A3581" s="190">
        <v>1957</v>
      </c>
      <c r="B3581" s="190" t="s">
        <v>4517</v>
      </c>
      <c r="C3581" s="190" t="s">
        <v>4517</v>
      </c>
      <c r="D3581" s="190" t="s">
        <v>4497</v>
      </c>
    </row>
    <row r="3582" spans="1:4">
      <c r="A3582" s="190">
        <v>1955</v>
      </c>
      <c r="B3582" s="190" t="s">
        <v>4518</v>
      </c>
      <c r="C3582" s="190" t="s">
        <v>4518</v>
      </c>
      <c r="D3582" s="190" t="s">
        <v>4497</v>
      </c>
    </row>
    <row r="3583" spans="1:4">
      <c r="A3583" s="190">
        <v>1955</v>
      </c>
      <c r="B3583" s="190" t="s">
        <v>4519</v>
      </c>
      <c r="C3583" s="190" t="s">
        <v>4518</v>
      </c>
      <c r="D3583" s="190" t="s">
        <v>4497</v>
      </c>
    </row>
    <row r="3584" spans="1:4">
      <c r="A3584" s="190">
        <v>1955</v>
      </c>
      <c r="B3584" s="190" t="s">
        <v>4520</v>
      </c>
      <c r="C3584" s="190" t="s">
        <v>4518</v>
      </c>
      <c r="D3584" s="190" t="s">
        <v>4497</v>
      </c>
    </row>
    <row r="3585" spans="1:4">
      <c r="A3585" s="190">
        <v>1955</v>
      </c>
      <c r="B3585" s="190" t="s">
        <v>4521</v>
      </c>
      <c r="C3585" s="190" t="s">
        <v>4518</v>
      </c>
      <c r="D3585" s="190" t="s">
        <v>4497</v>
      </c>
    </row>
    <row r="3586" spans="1:4">
      <c r="A3586" s="190">
        <v>1955</v>
      </c>
      <c r="B3586" s="190" t="s">
        <v>4522</v>
      </c>
      <c r="C3586" s="190" t="s">
        <v>4518</v>
      </c>
      <c r="D3586" s="190" t="s">
        <v>4497</v>
      </c>
    </row>
    <row r="3587" spans="1:4">
      <c r="A3587" s="190">
        <v>1955</v>
      </c>
      <c r="B3587" s="190" t="s">
        <v>4523</v>
      </c>
      <c r="C3587" s="190" t="s">
        <v>4518</v>
      </c>
      <c r="D3587" s="190" t="s">
        <v>4497</v>
      </c>
    </row>
    <row r="3588" spans="1:4">
      <c r="A3588" s="190">
        <v>1964</v>
      </c>
      <c r="B3588" s="190" t="s">
        <v>4524</v>
      </c>
      <c r="C3588" s="190" t="s">
        <v>4524</v>
      </c>
      <c r="D3588" s="190" t="s">
        <v>4497</v>
      </c>
    </row>
    <row r="3589" spans="1:4">
      <c r="A3589" s="190">
        <v>1975</v>
      </c>
      <c r="B3589" s="190" t="s">
        <v>4525</v>
      </c>
      <c r="C3589" s="190" t="s">
        <v>4524</v>
      </c>
      <c r="D3589" s="190" t="s">
        <v>4497</v>
      </c>
    </row>
    <row r="3590" spans="1:4">
      <c r="A3590" s="190">
        <v>1976</v>
      </c>
      <c r="B3590" s="190" t="s">
        <v>4526</v>
      </c>
      <c r="C3590" s="190" t="s">
        <v>4524</v>
      </c>
      <c r="D3590" s="190" t="s">
        <v>4497</v>
      </c>
    </row>
    <row r="3591" spans="1:4">
      <c r="A3591" s="190">
        <v>1976</v>
      </c>
      <c r="B3591" s="190" t="s">
        <v>4527</v>
      </c>
      <c r="C3591" s="190" t="s">
        <v>4524</v>
      </c>
      <c r="D3591" s="190" t="s">
        <v>4497</v>
      </c>
    </row>
    <row r="3592" spans="1:4">
      <c r="A3592" s="190">
        <v>1976</v>
      </c>
      <c r="B3592" s="190" t="s">
        <v>4528</v>
      </c>
      <c r="C3592" s="190" t="s">
        <v>4524</v>
      </c>
      <c r="D3592" s="190" t="s">
        <v>4497</v>
      </c>
    </row>
    <row r="3593" spans="1:4">
      <c r="A3593" s="190">
        <v>1993</v>
      </c>
      <c r="B3593" s="190" t="s">
        <v>4529</v>
      </c>
      <c r="C3593" s="190" t="s">
        <v>4530</v>
      </c>
      <c r="D3593" s="190" t="s">
        <v>4497</v>
      </c>
    </row>
    <row r="3594" spans="1:4">
      <c r="A3594" s="190">
        <v>1994</v>
      </c>
      <c r="B3594" s="190" t="s">
        <v>4531</v>
      </c>
      <c r="C3594" s="190" t="s">
        <v>4530</v>
      </c>
      <c r="D3594" s="190" t="s">
        <v>4497</v>
      </c>
    </row>
    <row r="3595" spans="1:4">
      <c r="A3595" s="190">
        <v>1996</v>
      </c>
      <c r="B3595" s="190" t="s">
        <v>4532</v>
      </c>
      <c r="C3595" s="190" t="s">
        <v>4530</v>
      </c>
      <c r="D3595" s="190" t="s">
        <v>4497</v>
      </c>
    </row>
    <row r="3596" spans="1:4">
      <c r="A3596" s="190">
        <v>1996</v>
      </c>
      <c r="B3596" s="190" t="s">
        <v>4533</v>
      </c>
      <c r="C3596" s="190" t="s">
        <v>4530</v>
      </c>
      <c r="D3596" s="190" t="s">
        <v>4497</v>
      </c>
    </row>
    <row r="3597" spans="1:4">
      <c r="A3597" s="190">
        <v>1996</v>
      </c>
      <c r="B3597" s="190" t="s">
        <v>4534</v>
      </c>
      <c r="C3597" s="190" t="s">
        <v>4530</v>
      </c>
      <c r="D3597" s="190" t="s">
        <v>4497</v>
      </c>
    </row>
    <row r="3598" spans="1:4">
      <c r="A3598" s="190">
        <v>1996</v>
      </c>
      <c r="B3598" s="190" t="s">
        <v>4535</v>
      </c>
      <c r="C3598" s="190" t="s">
        <v>4530</v>
      </c>
      <c r="D3598" s="190" t="s">
        <v>4497</v>
      </c>
    </row>
    <row r="3599" spans="1:4">
      <c r="A3599" s="190">
        <v>1996</v>
      </c>
      <c r="B3599" s="190" t="s">
        <v>4536</v>
      </c>
      <c r="C3599" s="190" t="s">
        <v>4530</v>
      </c>
      <c r="D3599" s="190" t="s">
        <v>4497</v>
      </c>
    </row>
    <row r="3600" spans="1:4">
      <c r="A3600" s="190">
        <v>1996</v>
      </c>
      <c r="B3600" s="190" t="s">
        <v>4537</v>
      </c>
      <c r="C3600" s="190" t="s">
        <v>4530</v>
      </c>
      <c r="D3600" s="190" t="s">
        <v>4497</v>
      </c>
    </row>
    <row r="3601" spans="1:4">
      <c r="A3601" s="190">
        <v>1996</v>
      </c>
      <c r="B3601" s="190" t="s">
        <v>4538</v>
      </c>
      <c r="C3601" s="190" t="s">
        <v>4530</v>
      </c>
      <c r="D3601" s="190" t="s">
        <v>4497</v>
      </c>
    </row>
    <row r="3602" spans="1:4">
      <c r="A3602" s="190">
        <v>1996</v>
      </c>
      <c r="B3602" s="190" t="s">
        <v>4539</v>
      </c>
      <c r="C3602" s="190" t="s">
        <v>4530</v>
      </c>
      <c r="D3602" s="190" t="s">
        <v>4497</v>
      </c>
    </row>
    <row r="3603" spans="1:4">
      <c r="A3603" s="190">
        <v>1997</v>
      </c>
      <c r="B3603" s="190" t="s">
        <v>4540</v>
      </c>
      <c r="C3603" s="190" t="s">
        <v>4530</v>
      </c>
      <c r="D3603" s="190" t="s">
        <v>4497</v>
      </c>
    </row>
    <row r="3604" spans="1:4">
      <c r="A3604" s="190">
        <v>1997</v>
      </c>
      <c r="B3604" s="190" t="s">
        <v>4541</v>
      </c>
      <c r="C3604" s="190" t="s">
        <v>4530</v>
      </c>
      <c r="D3604" s="190" t="s">
        <v>4497</v>
      </c>
    </row>
    <row r="3605" spans="1:4">
      <c r="A3605" s="190">
        <v>1997</v>
      </c>
      <c r="B3605" s="190" t="s">
        <v>4542</v>
      </c>
      <c r="C3605" s="190" t="s">
        <v>4530</v>
      </c>
      <c r="D3605" s="190" t="s">
        <v>4497</v>
      </c>
    </row>
    <row r="3606" spans="1:4">
      <c r="A3606" s="190">
        <v>1963</v>
      </c>
      <c r="B3606" s="190" t="s">
        <v>4543</v>
      </c>
      <c r="C3606" s="190" t="s">
        <v>4543</v>
      </c>
      <c r="D3606" s="190" t="s">
        <v>4497</v>
      </c>
    </row>
    <row r="3607" spans="1:4">
      <c r="A3607" s="190">
        <v>1946</v>
      </c>
      <c r="B3607" s="190" t="s">
        <v>4544</v>
      </c>
      <c r="C3607" s="190" t="s">
        <v>4545</v>
      </c>
      <c r="D3607" s="190" t="s">
        <v>4497</v>
      </c>
    </row>
    <row r="3608" spans="1:4">
      <c r="A3608" s="190">
        <v>1945</v>
      </c>
      <c r="B3608" s="190" t="s">
        <v>4546</v>
      </c>
      <c r="C3608" s="190" t="s">
        <v>4546</v>
      </c>
      <c r="D3608" s="190" t="s">
        <v>4497</v>
      </c>
    </row>
    <row r="3609" spans="1:4">
      <c r="A3609" s="190">
        <v>1945</v>
      </c>
      <c r="B3609" s="190" t="s">
        <v>4547</v>
      </c>
      <c r="C3609" s="190" t="s">
        <v>4546</v>
      </c>
      <c r="D3609" s="190" t="s">
        <v>4497</v>
      </c>
    </row>
    <row r="3610" spans="1:4">
      <c r="A3610" s="190">
        <v>1945</v>
      </c>
      <c r="B3610" s="190" t="s">
        <v>4548</v>
      </c>
      <c r="C3610" s="190" t="s">
        <v>4546</v>
      </c>
      <c r="D3610" s="190" t="s">
        <v>4497</v>
      </c>
    </row>
    <row r="3611" spans="1:4">
      <c r="A3611" s="190">
        <v>1945</v>
      </c>
      <c r="B3611" s="190" t="s">
        <v>4549</v>
      </c>
      <c r="C3611" s="190" t="s">
        <v>4546</v>
      </c>
      <c r="D3611" s="190" t="s">
        <v>4497</v>
      </c>
    </row>
    <row r="3612" spans="1:4">
      <c r="A3612" s="190">
        <v>1945</v>
      </c>
      <c r="B3612" s="190" t="s">
        <v>4550</v>
      </c>
      <c r="C3612" s="190" t="s">
        <v>4546</v>
      </c>
      <c r="D3612" s="190" t="s">
        <v>4497</v>
      </c>
    </row>
    <row r="3613" spans="1:4">
      <c r="A3613" s="190">
        <v>1945</v>
      </c>
      <c r="B3613" s="190" t="s">
        <v>4551</v>
      </c>
      <c r="C3613" s="190" t="s">
        <v>4546</v>
      </c>
      <c r="D3613" s="190" t="s">
        <v>4497</v>
      </c>
    </row>
    <row r="3614" spans="1:4">
      <c r="A3614" s="190">
        <v>1945</v>
      </c>
      <c r="B3614" s="190" t="s">
        <v>4552</v>
      </c>
      <c r="C3614" s="190" t="s">
        <v>4546</v>
      </c>
      <c r="D3614" s="190" t="s">
        <v>4497</v>
      </c>
    </row>
    <row r="3615" spans="1:4">
      <c r="A3615" s="190">
        <v>1945</v>
      </c>
      <c r="B3615" s="190" t="s">
        <v>4553</v>
      </c>
      <c r="C3615" s="190" t="s">
        <v>4546</v>
      </c>
      <c r="D3615" s="190" t="s">
        <v>4497</v>
      </c>
    </row>
    <row r="3616" spans="1:4">
      <c r="A3616" s="190">
        <v>1945</v>
      </c>
      <c r="B3616" s="190" t="s">
        <v>4554</v>
      </c>
      <c r="C3616" s="190" t="s">
        <v>4546</v>
      </c>
      <c r="D3616" s="190" t="s">
        <v>4497</v>
      </c>
    </row>
    <row r="3617" spans="1:4">
      <c r="A3617" s="190">
        <v>1945</v>
      </c>
      <c r="B3617" s="190" t="s">
        <v>4555</v>
      </c>
      <c r="C3617" s="190" t="s">
        <v>4546</v>
      </c>
      <c r="D3617" s="190" t="s">
        <v>4497</v>
      </c>
    </row>
    <row r="3618" spans="1:4">
      <c r="A3618" s="190">
        <v>1945</v>
      </c>
      <c r="B3618" s="190" t="s">
        <v>4556</v>
      </c>
      <c r="C3618" s="190" t="s">
        <v>4546</v>
      </c>
      <c r="D3618" s="190" t="s">
        <v>4497</v>
      </c>
    </row>
    <row r="3619" spans="1:4">
      <c r="A3619" s="190">
        <v>1945</v>
      </c>
      <c r="B3619" s="190" t="s">
        <v>4557</v>
      </c>
      <c r="C3619" s="190" t="s">
        <v>4546</v>
      </c>
      <c r="D3619" s="190" t="s">
        <v>4497</v>
      </c>
    </row>
    <row r="3620" spans="1:4">
      <c r="A3620" s="190">
        <v>1937</v>
      </c>
      <c r="B3620" s="190" t="s">
        <v>4558</v>
      </c>
      <c r="C3620" s="190" t="s">
        <v>4558</v>
      </c>
      <c r="D3620" s="190" t="s">
        <v>4497</v>
      </c>
    </row>
    <row r="3621" spans="1:4">
      <c r="A3621" s="190">
        <v>1938</v>
      </c>
      <c r="B3621" s="190" t="s">
        <v>4559</v>
      </c>
      <c r="C3621" s="190" t="s">
        <v>4558</v>
      </c>
      <c r="D3621" s="190" t="s">
        <v>4497</v>
      </c>
    </row>
    <row r="3622" spans="1:4">
      <c r="A3622" s="190">
        <v>1943</v>
      </c>
      <c r="B3622" s="190" t="s">
        <v>4560</v>
      </c>
      <c r="C3622" s="190" t="s">
        <v>4558</v>
      </c>
      <c r="D3622" s="190" t="s">
        <v>4497</v>
      </c>
    </row>
    <row r="3623" spans="1:4">
      <c r="A3623" s="190">
        <v>1944</v>
      </c>
      <c r="B3623" s="190" t="s">
        <v>4561</v>
      </c>
      <c r="C3623" s="190" t="s">
        <v>4558</v>
      </c>
      <c r="D3623" s="190" t="s">
        <v>4497</v>
      </c>
    </row>
    <row r="3624" spans="1:4">
      <c r="A3624" s="190">
        <v>1933</v>
      </c>
      <c r="B3624" s="190" t="s">
        <v>4562</v>
      </c>
      <c r="C3624" s="190" t="s">
        <v>4562</v>
      </c>
      <c r="D3624" s="190" t="s">
        <v>4497</v>
      </c>
    </row>
    <row r="3625" spans="1:4">
      <c r="A3625" s="190">
        <v>1933</v>
      </c>
      <c r="B3625" s="190" t="s">
        <v>4563</v>
      </c>
      <c r="C3625" s="190" t="s">
        <v>4562</v>
      </c>
      <c r="D3625" s="190" t="s">
        <v>4497</v>
      </c>
    </row>
    <row r="3626" spans="1:4">
      <c r="A3626" s="190">
        <v>1933</v>
      </c>
      <c r="B3626" s="190" t="s">
        <v>4564</v>
      </c>
      <c r="C3626" s="190" t="s">
        <v>4562</v>
      </c>
      <c r="D3626" s="190" t="s">
        <v>4497</v>
      </c>
    </row>
    <row r="3627" spans="1:4">
      <c r="A3627" s="190">
        <v>1927</v>
      </c>
      <c r="B3627" s="190" t="s">
        <v>4565</v>
      </c>
      <c r="C3627" s="190" t="s">
        <v>4566</v>
      </c>
      <c r="D3627" s="190" t="s">
        <v>4497</v>
      </c>
    </row>
    <row r="3628" spans="1:4">
      <c r="A3628" s="190">
        <v>1933</v>
      </c>
      <c r="B3628" s="190" t="s">
        <v>4567</v>
      </c>
      <c r="C3628" s="190" t="s">
        <v>4566</v>
      </c>
      <c r="D3628" s="190" t="s">
        <v>4497</v>
      </c>
    </row>
    <row r="3629" spans="1:4">
      <c r="A3629" s="190">
        <v>1934</v>
      </c>
      <c r="B3629" s="190" t="s">
        <v>4568</v>
      </c>
      <c r="C3629" s="190" t="s">
        <v>4566</v>
      </c>
      <c r="D3629" s="190" t="s">
        <v>4497</v>
      </c>
    </row>
    <row r="3630" spans="1:4">
      <c r="A3630" s="190">
        <v>1934</v>
      </c>
      <c r="B3630" s="190" t="s">
        <v>4569</v>
      </c>
      <c r="C3630" s="190" t="s">
        <v>4566</v>
      </c>
      <c r="D3630" s="190" t="s">
        <v>4497</v>
      </c>
    </row>
    <row r="3631" spans="1:4">
      <c r="A3631" s="190">
        <v>1936</v>
      </c>
      <c r="B3631" s="190" t="s">
        <v>4570</v>
      </c>
      <c r="C3631" s="190" t="s">
        <v>4566</v>
      </c>
      <c r="D3631" s="190" t="s">
        <v>4497</v>
      </c>
    </row>
    <row r="3632" spans="1:4">
      <c r="A3632" s="190">
        <v>1941</v>
      </c>
      <c r="B3632" s="190" t="s">
        <v>4571</v>
      </c>
      <c r="C3632" s="190" t="s">
        <v>4566</v>
      </c>
      <c r="D3632" s="190" t="s">
        <v>4497</v>
      </c>
    </row>
    <row r="3633" spans="1:4">
      <c r="A3633" s="190">
        <v>1941</v>
      </c>
      <c r="B3633" s="190" t="s">
        <v>4572</v>
      </c>
      <c r="C3633" s="190" t="s">
        <v>4566</v>
      </c>
      <c r="D3633" s="190" t="s">
        <v>4497</v>
      </c>
    </row>
    <row r="3634" spans="1:4">
      <c r="A3634" s="190">
        <v>1942</v>
      </c>
      <c r="B3634" s="190" t="s">
        <v>4573</v>
      </c>
      <c r="C3634" s="190" t="s">
        <v>4566</v>
      </c>
      <c r="D3634" s="190" t="s">
        <v>4497</v>
      </c>
    </row>
    <row r="3635" spans="1:4">
      <c r="A3635" s="190">
        <v>1947</v>
      </c>
      <c r="B3635" s="190" t="s">
        <v>4574</v>
      </c>
      <c r="C3635" s="190" t="s">
        <v>4566</v>
      </c>
      <c r="D3635" s="190" t="s">
        <v>4497</v>
      </c>
    </row>
    <row r="3636" spans="1:4">
      <c r="A3636" s="190">
        <v>1947</v>
      </c>
      <c r="B3636" s="190" t="s">
        <v>4575</v>
      </c>
      <c r="C3636" s="190" t="s">
        <v>4566</v>
      </c>
      <c r="D3636" s="190" t="s">
        <v>4497</v>
      </c>
    </row>
    <row r="3637" spans="1:4">
      <c r="A3637" s="190">
        <v>1948</v>
      </c>
      <c r="B3637" s="190" t="s">
        <v>4576</v>
      </c>
      <c r="C3637" s="190" t="s">
        <v>4566</v>
      </c>
      <c r="D3637" s="190" t="s">
        <v>4497</v>
      </c>
    </row>
    <row r="3638" spans="1:4">
      <c r="A3638" s="190">
        <v>1948</v>
      </c>
      <c r="B3638" s="190" t="s">
        <v>4577</v>
      </c>
      <c r="C3638" s="190" t="s">
        <v>4566</v>
      </c>
      <c r="D3638" s="190" t="s">
        <v>4497</v>
      </c>
    </row>
    <row r="3639" spans="1:4">
      <c r="A3639" s="190">
        <v>1948</v>
      </c>
      <c r="B3639" s="190" t="s">
        <v>4578</v>
      </c>
      <c r="C3639" s="190" t="s">
        <v>4566</v>
      </c>
      <c r="D3639" s="190" t="s">
        <v>4497</v>
      </c>
    </row>
    <row r="3640" spans="1:4">
      <c r="A3640" s="190">
        <v>3997</v>
      </c>
      <c r="B3640" s="190" t="s">
        <v>4579</v>
      </c>
      <c r="C3640" s="190" t="s">
        <v>4579</v>
      </c>
      <c r="D3640" s="190" t="s">
        <v>4497</v>
      </c>
    </row>
    <row r="3641" spans="1:4">
      <c r="A3641" s="190">
        <v>3996</v>
      </c>
      <c r="B3641" s="190" t="s">
        <v>4580</v>
      </c>
      <c r="C3641" s="190" t="s">
        <v>4580</v>
      </c>
      <c r="D3641" s="190" t="s">
        <v>4497</v>
      </c>
    </row>
    <row r="3642" spans="1:4">
      <c r="A3642" s="190">
        <v>3995</v>
      </c>
      <c r="B3642" s="190" t="s">
        <v>4581</v>
      </c>
      <c r="C3642" s="190" t="s">
        <v>4581</v>
      </c>
      <c r="D3642" s="190" t="s">
        <v>4497</v>
      </c>
    </row>
    <row r="3643" spans="1:4">
      <c r="A3643" s="190">
        <v>3995</v>
      </c>
      <c r="B3643" s="190" t="s">
        <v>4582</v>
      </c>
      <c r="C3643" s="190" t="s">
        <v>4581</v>
      </c>
      <c r="D3643" s="190" t="s">
        <v>4497</v>
      </c>
    </row>
    <row r="3644" spans="1:4">
      <c r="A3644" s="190">
        <v>3995</v>
      </c>
      <c r="B3644" s="190" t="s">
        <v>4583</v>
      </c>
      <c r="C3644" s="190" t="s">
        <v>4581</v>
      </c>
      <c r="D3644" s="190" t="s">
        <v>4497</v>
      </c>
    </row>
    <row r="3645" spans="1:4">
      <c r="A3645" s="190">
        <v>3995</v>
      </c>
      <c r="B3645" s="190" t="s">
        <v>4584</v>
      </c>
      <c r="C3645" s="190" t="s">
        <v>4581</v>
      </c>
      <c r="D3645" s="190" t="s">
        <v>4497</v>
      </c>
    </row>
    <row r="3646" spans="1:4">
      <c r="A3646" s="190">
        <v>3984</v>
      </c>
      <c r="B3646" s="190" t="s">
        <v>4585</v>
      </c>
      <c r="C3646" s="190" t="s">
        <v>4585</v>
      </c>
      <c r="D3646" s="190" t="s">
        <v>4497</v>
      </c>
    </row>
    <row r="3647" spans="1:4">
      <c r="A3647" s="190">
        <v>3801</v>
      </c>
      <c r="B3647" s="190" t="s">
        <v>4586</v>
      </c>
      <c r="C3647" s="190" t="s">
        <v>4587</v>
      </c>
      <c r="D3647" s="190" t="s">
        <v>4497</v>
      </c>
    </row>
    <row r="3648" spans="1:4">
      <c r="A3648" s="190">
        <v>3984</v>
      </c>
      <c r="B3648" s="190" t="s">
        <v>4587</v>
      </c>
      <c r="C3648" s="190" t="s">
        <v>4587</v>
      </c>
      <c r="D3648" s="190" t="s">
        <v>4497</v>
      </c>
    </row>
    <row r="3649" spans="1:4">
      <c r="A3649" s="190">
        <v>3994</v>
      </c>
      <c r="B3649" s="190" t="s">
        <v>4588</v>
      </c>
      <c r="C3649" s="190" t="s">
        <v>4588</v>
      </c>
      <c r="D3649" s="190" t="s">
        <v>4497</v>
      </c>
    </row>
    <row r="3650" spans="1:4">
      <c r="A3650" s="190">
        <v>3988</v>
      </c>
      <c r="B3650" s="190" t="s">
        <v>4589</v>
      </c>
      <c r="C3650" s="190" t="s">
        <v>4590</v>
      </c>
      <c r="D3650" s="190" t="s">
        <v>4497</v>
      </c>
    </row>
    <row r="3651" spans="1:4">
      <c r="A3651" s="190">
        <v>3988</v>
      </c>
      <c r="B3651" s="190" t="s">
        <v>4591</v>
      </c>
      <c r="C3651" s="190" t="s">
        <v>4590</v>
      </c>
      <c r="D3651" s="190" t="s">
        <v>4497</v>
      </c>
    </row>
    <row r="3652" spans="1:4">
      <c r="A3652" s="190">
        <v>3999</v>
      </c>
      <c r="B3652" s="190" t="s">
        <v>4592</v>
      </c>
      <c r="C3652" s="190" t="s">
        <v>4590</v>
      </c>
      <c r="D3652" s="190" t="s">
        <v>4497</v>
      </c>
    </row>
    <row r="3653" spans="1:4">
      <c r="A3653" s="190">
        <v>3985</v>
      </c>
      <c r="B3653" s="190" t="s">
        <v>4593</v>
      </c>
      <c r="C3653" s="190" t="s">
        <v>4594</v>
      </c>
      <c r="D3653" s="190" t="s">
        <v>4497</v>
      </c>
    </row>
    <row r="3654" spans="1:4">
      <c r="A3654" s="190">
        <v>3985</v>
      </c>
      <c r="B3654" s="190" t="s">
        <v>4595</v>
      </c>
      <c r="C3654" s="190" t="s">
        <v>4594</v>
      </c>
      <c r="D3654" s="190" t="s">
        <v>4497</v>
      </c>
    </row>
    <row r="3655" spans="1:4">
      <c r="A3655" s="190">
        <v>3989</v>
      </c>
      <c r="B3655" s="190" t="s">
        <v>4596</v>
      </c>
      <c r="C3655" s="190" t="s">
        <v>4594</v>
      </c>
      <c r="D3655" s="190" t="s">
        <v>4497</v>
      </c>
    </row>
    <row r="3656" spans="1:4">
      <c r="A3656" s="190">
        <v>3989</v>
      </c>
      <c r="B3656" s="190" t="s">
        <v>4597</v>
      </c>
      <c r="C3656" s="190" t="s">
        <v>4594</v>
      </c>
      <c r="D3656" s="190" t="s">
        <v>4497</v>
      </c>
    </row>
    <row r="3657" spans="1:4">
      <c r="A3657" s="190">
        <v>3989</v>
      </c>
      <c r="B3657" s="190" t="s">
        <v>4598</v>
      </c>
      <c r="C3657" s="190" t="s">
        <v>4594</v>
      </c>
      <c r="D3657" s="190" t="s">
        <v>4497</v>
      </c>
    </row>
    <row r="3658" spans="1:4">
      <c r="A3658" s="190">
        <v>3989</v>
      </c>
      <c r="B3658" s="190" t="s">
        <v>4599</v>
      </c>
      <c r="C3658" s="190" t="s">
        <v>4594</v>
      </c>
      <c r="D3658" s="190" t="s">
        <v>4497</v>
      </c>
    </row>
    <row r="3659" spans="1:4">
      <c r="A3659" s="190">
        <v>3989</v>
      </c>
      <c r="B3659" s="190" t="s">
        <v>4600</v>
      </c>
      <c r="C3659" s="190" t="s">
        <v>4594</v>
      </c>
      <c r="D3659" s="190" t="s">
        <v>4497</v>
      </c>
    </row>
    <row r="3660" spans="1:4">
      <c r="A3660" s="190">
        <v>3998</v>
      </c>
      <c r="B3660" s="190" t="s">
        <v>4601</v>
      </c>
      <c r="C3660" s="190" t="s">
        <v>4594</v>
      </c>
      <c r="D3660" s="190" t="s">
        <v>4497</v>
      </c>
    </row>
    <row r="3661" spans="1:4">
      <c r="A3661" s="190">
        <v>3998</v>
      </c>
      <c r="B3661" s="190" t="s">
        <v>4602</v>
      </c>
      <c r="C3661" s="190" t="s">
        <v>4594</v>
      </c>
      <c r="D3661" s="190" t="s">
        <v>4497</v>
      </c>
    </row>
    <row r="3662" spans="1:4">
      <c r="A3662" s="190">
        <v>1966</v>
      </c>
      <c r="B3662" s="190" t="s">
        <v>4603</v>
      </c>
      <c r="C3662" s="190" t="s">
        <v>4604</v>
      </c>
      <c r="D3662" s="190" t="s">
        <v>4497</v>
      </c>
    </row>
    <row r="3663" spans="1:4">
      <c r="A3663" s="190">
        <v>1966</v>
      </c>
      <c r="B3663" s="190" t="s">
        <v>4605</v>
      </c>
      <c r="C3663" s="190" t="s">
        <v>4604</v>
      </c>
      <c r="D3663" s="190" t="s">
        <v>4497</v>
      </c>
    </row>
    <row r="3664" spans="1:4">
      <c r="A3664" s="190">
        <v>1966</v>
      </c>
      <c r="B3664" s="190" t="s">
        <v>4606</v>
      </c>
      <c r="C3664" s="190" t="s">
        <v>4604</v>
      </c>
      <c r="D3664" s="190" t="s">
        <v>4497</v>
      </c>
    </row>
    <row r="3665" spans="1:4">
      <c r="A3665" s="190">
        <v>1966</v>
      </c>
      <c r="B3665" s="190" t="s">
        <v>4607</v>
      </c>
      <c r="C3665" s="190" t="s">
        <v>4604</v>
      </c>
      <c r="D3665" s="190" t="s">
        <v>4497</v>
      </c>
    </row>
    <row r="3666" spans="1:4">
      <c r="A3666" s="190">
        <v>1966</v>
      </c>
      <c r="B3666" s="190" t="s">
        <v>4608</v>
      </c>
      <c r="C3666" s="190" t="s">
        <v>4604</v>
      </c>
      <c r="D3666" s="190" t="s">
        <v>4497</v>
      </c>
    </row>
    <row r="3667" spans="1:4">
      <c r="A3667" s="190">
        <v>1966</v>
      </c>
      <c r="B3667" s="190" t="s">
        <v>4609</v>
      </c>
      <c r="C3667" s="190" t="s">
        <v>4604</v>
      </c>
      <c r="D3667" s="190" t="s">
        <v>4497</v>
      </c>
    </row>
    <row r="3668" spans="1:4">
      <c r="A3668" s="190">
        <v>1966</v>
      </c>
      <c r="B3668" s="190" t="s">
        <v>4610</v>
      </c>
      <c r="C3668" s="190" t="s">
        <v>4604</v>
      </c>
      <c r="D3668" s="190" t="s">
        <v>4497</v>
      </c>
    </row>
    <row r="3669" spans="1:4">
      <c r="A3669" s="190">
        <v>1966</v>
      </c>
      <c r="B3669" s="190" t="s">
        <v>4611</v>
      </c>
      <c r="C3669" s="190" t="s">
        <v>4604</v>
      </c>
      <c r="D3669" s="190" t="s">
        <v>4497</v>
      </c>
    </row>
    <row r="3670" spans="1:4">
      <c r="A3670" s="190">
        <v>1966</v>
      </c>
      <c r="B3670" s="190" t="s">
        <v>4612</v>
      </c>
      <c r="C3670" s="190" t="s">
        <v>4604</v>
      </c>
      <c r="D3670" s="190" t="s">
        <v>4497</v>
      </c>
    </row>
    <row r="3671" spans="1:4">
      <c r="A3671" s="190">
        <v>1966</v>
      </c>
      <c r="B3671" s="190" t="s">
        <v>4613</v>
      </c>
      <c r="C3671" s="190" t="s">
        <v>4604</v>
      </c>
      <c r="D3671" s="190" t="s">
        <v>4497</v>
      </c>
    </row>
    <row r="3672" spans="1:4">
      <c r="A3672" s="190">
        <v>1972</v>
      </c>
      <c r="B3672" s="190" t="s">
        <v>4614</v>
      </c>
      <c r="C3672" s="190" t="s">
        <v>4604</v>
      </c>
      <c r="D3672" s="190" t="s">
        <v>4497</v>
      </c>
    </row>
    <row r="3673" spans="1:4">
      <c r="A3673" s="190">
        <v>1983</v>
      </c>
      <c r="B3673" s="190" t="s">
        <v>4615</v>
      </c>
      <c r="C3673" s="190" t="s">
        <v>4615</v>
      </c>
      <c r="D3673" s="190" t="s">
        <v>4497</v>
      </c>
    </row>
    <row r="3674" spans="1:4">
      <c r="A3674" s="190">
        <v>1983</v>
      </c>
      <c r="B3674" s="190" t="s">
        <v>4616</v>
      </c>
      <c r="C3674" s="190" t="s">
        <v>4615</v>
      </c>
      <c r="D3674" s="190" t="s">
        <v>4497</v>
      </c>
    </row>
    <row r="3675" spans="1:4">
      <c r="A3675" s="190">
        <v>1984</v>
      </c>
      <c r="B3675" s="190" t="s">
        <v>4617</v>
      </c>
      <c r="C3675" s="190" t="s">
        <v>4615</v>
      </c>
      <c r="D3675" s="190" t="s">
        <v>4497</v>
      </c>
    </row>
    <row r="3676" spans="1:4">
      <c r="A3676" s="190">
        <v>1984</v>
      </c>
      <c r="B3676" s="190" t="s">
        <v>4618</v>
      </c>
      <c r="C3676" s="190" t="s">
        <v>4615</v>
      </c>
      <c r="D3676" s="190" t="s">
        <v>4497</v>
      </c>
    </row>
    <row r="3677" spans="1:4">
      <c r="A3677" s="190">
        <v>1985</v>
      </c>
      <c r="B3677" s="190" t="s">
        <v>4619</v>
      </c>
      <c r="C3677" s="190" t="s">
        <v>4615</v>
      </c>
      <c r="D3677" s="190" t="s">
        <v>4497</v>
      </c>
    </row>
    <row r="3678" spans="1:4">
      <c r="A3678" s="190">
        <v>1985</v>
      </c>
      <c r="B3678" s="190" t="s">
        <v>4620</v>
      </c>
      <c r="C3678" s="190" t="s">
        <v>4615</v>
      </c>
      <c r="D3678" s="190" t="s">
        <v>4497</v>
      </c>
    </row>
    <row r="3679" spans="1:4">
      <c r="A3679" s="190">
        <v>1985</v>
      </c>
      <c r="B3679" s="190" t="s">
        <v>4621</v>
      </c>
      <c r="C3679" s="190" t="s">
        <v>4615</v>
      </c>
      <c r="D3679" s="190" t="s">
        <v>4497</v>
      </c>
    </row>
    <row r="3680" spans="1:4">
      <c r="A3680" s="190">
        <v>1986</v>
      </c>
      <c r="B3680" s="190" t="s">
        <v>4622</v>
      </c>
      <c r="C3680" s="190" t="s">
        <v>4615</v>
      </c>
      <c r="D3680" s="190" t="s">
        <v>4497</v>
      </c>
    </row>
    <row r="3681" spans="1:4">
      <c r="A3681" s="190">
        <v>1982</v>
      </c>
      <c r="B3681" s="190" t="s">
        <v>4623</v>
      </c>
      <c r="C3681" s="190" t="s">
        <v>4624</v>
      </c>
      <c r="D3681" s="190" t="s">
        <v>4497</v>
      </c>
    </row>
    <row r="3682" spans="1:4">
      <c r="A3682" s="190">
        <v>1987</v>
      </c>
      <c r="B3682" s="190" t="s">
        <v>4624</v>
      </c>
      <c r="C3682" s="190" t="s">
        <v>4624</v>
      </c>
      <c r="D3682" s="190" t="s">
        <v>4497</v>
      </c>
    </row>
    <row r="3683" spans="1:4">
      <c r="A3683" s="190">
        <v>1969</v>
      </c>
      <c r="B3683" s="190" t="s">
        <v>4625</v>
      </c>
      <c r="C3683" s="190" t="s">
        <v>4626</v>
      </c>
      <c r="D3683" s="190" t="s">
        <v>4497</v>
      </c>
    </row>
    <row r="3684" spans="1:4">
      <c r="A3684" s="190">
        <v>1969</v>
      </c>
      <c r="B3684" s="190" t="s">
        <v>4627</v>
      </c>
      <c r="C3684" s="190" t="s">
        <v>4626</v>
      </c>
      <c r="D3684" s="190" t="s">
        <v>4497</v>
      </c>
    </row>
    <row r="3685" spans="1:4">
      <c r="A3685" s="190">
        <v>1969</v>
      </c>
      <c r="B3685" s="190" t="s">
        <v>4628</v>
      </c>
      <c r="C3685" s="190" t="s">
        <v>4626</v>
      </c>
      <c r="D3685" s="190" t="s">
        <v>4497</v>
      </c>
    </row>
    <row r="3686" spans="1:4">
      <c r="A3686" s="190">
        <v>1969</v>
      </c>
      <c r="B3686" s="190" t="s">
        <v>4629</v>
      </c>
      <c r="C3686" s="190" t="s">
        <v>4626</v>
      </c>
      <c r="D3686" s="190" t="s">
        <v>4497</v>
      </c>
    </row>
    <row r="3687" spans="1:4">
      <c r="A3687" s="190">
        <v>1969</v>
      </c>
      <c r="B3687" s="190" t="s">
        <v>4630</v>
      </c>
      <c r="C3687" s="190" t="s">
        <v>4626</v>
      </c>
      <c r="D3687" s="190" t="s">
        <v>4497</v>
      </c>
    </row>
    <row r="3688" spans="1:4">
      <c r="A3688" s="190">
        <v>1981</v>
      </c>
      <c r="B3688" s="190" t="s">
        <v>4631</v>
      </c>
      <c r="C3688" s="190" t="s">
        <v>4631</v>
      </c>
      <c r="D3688" s="190" t="s">
        <v>4497</v>
      </c>
    </row>
    <row r="3689" spans="1:4">
      <c r="A3689" s="190">
        <v>1988</v>
      </c>
      <c r="B3689" s="190" t="s">
        <v>4632</v>
      </c>
      <c r="C3689" s="190" t="s">
        <v>4631</v>
      </c>
      <c r="D3689" s="190" t="s">
        <v>4497</v>
      </c>
    </row>
    <row r="3690" spans="1:4">
      <c r="A3690" s="190">
        <v>1988</v>
      </c>
      <c r="B3690" s="190" t="s">
        <v>4633</v>
      </c>
      <c r="C3690" s="190" t="s">
        <v>4631</v>
      </c>
      <c r="D3690" s="190" t="s">
        <v>4497</v>
      </c>
    </row>
    <row r="3691" spans="1:4">
      <c r="A3691" s="190">
        <v>1992</v>
      </c>
      <c r="B3691" s="190" t="s">
        <v>4634</v>
      </c>
      <c r="C3691" s="190" t="s">
        <v>4631</v>
      </c>
      <c r="D3691" s="190" t="s">
        <v>4497</v>
      </c>
    </row>
    <row r="3692" spans="1:4">
      <c r="A3692" s="190">
        <v>1961</v>
      </c>
      <c r="B3692" s="190" t="s">
        <v>4635</v>
      </c>
      <c r="C3692" s="190" t="s">
        <v>4636</v>
      </c>
      <c r="D3692" s="190" t="s">
        <v>4497</v>
      </c>
    </row>
    <row r="3693" spans="1:4">
      <c r="A3693" s="190">
        <v>1968</v>
      </c>
      <c r="B3693" s="190" t="s">
        <v>4637</v>
      </c>
      <c r="C3693" s="190" t="s">
        <v>4636</v>
      </c>
      <c r="D3693" s="190" t="s">
        <v>4497</v>
      </c>
    </row>
    <row r="3694" spans="1:4">
      <c r="A3694" s="190">
        <v>1973</v>
      </c>
      <c r="B3694" s="190" t="s">
        <v>4638</v>
      </c>
      <c r="C3694" s="190" t="s">
        <v>4636</v>
      </c>
      <c r="D3694" s="190" t="s">
        <v>4497</v>
      </c>
    </row>
    <row r="3695" spans="1:4">
      <c r="A3695" s="190">
        <v>3951</v>
      </c>
      <c r="B3695" s="190" t="s">
        <v>4639</v>
      </c>
      <c r="C3695" s="190" t="s">
        <v>4639</v>
      </c>
      <c r="D3695" s="190" t="s">
        <v>4497</v>
      </c>
    </row>
    <row r="3696" spans="1:4">
      <c r="A3696" s="190">
        <v>3955</v>
      </c>
      <c r="B3696" s="190" t="s">
        <v>4640</v>
      </c>
      <c r="C3696" s="190" t="s">
        <v>4640</v>
      </c>
      <c r="D3696" s="190" t="s">
        <v>4497</v>
      </c>
    </row>
    <row r="3697" spans="1:4">
      <c r="A3697" s="190">
        <v>3947</v>
      </c>
      <c r="B3697" s="190" t="s">
        <v>4641</v>
      </c>
      <c r="C3697" s="190" t="s">
        <v>4641</v>
      </c>
      <c r="D3697" s="190" t="s">
        <v>4497</v>
      </c>
    </row>
    <row r="3698" spans="1:4">
      <c r="A3698" s="190">
        <v>3953</v>
      </c>
      <c r="B3698" s="190" t="s">
        <v>4642</v>
      </c>
      <c r="C3698" s="190" t="s">
        <v>4642</v>
      </c>
      <c r="D3698" s="190" t="s">
        <v>4497</v>
      </c>
    </row>
    <row r="3699" spans="1:4">
      <c r="A3699" s="190">
        <v>3952</v>
      </c>
      <c r="B3699" s="190" t="s">
        <v>4643</v>
      </c>
      <c r="C3699" s="190" t="s">
        <v>4644</v>
      </c>
      <c r="D3699" s="190" t="s">
        <v>4497</v>
      </c>
    </row>
    <row r="3700" spans="1:4">
      <c r="A3700" s="190">
        <v>3953</v>
      </c>
      <c r="B3700" s="190" t="s">
        <v>4645</v>
      </c>
      <c r="C3700" s="190" t="s">
        <v>4644</v>
      </c>
      <c r="D3700" s="190" t="s">
        <v>4497</v>
      </c>
    </row>
    <row r="3701" spans="1:4">
      <c r="A3701" s="190">
        <v>3957</v>
      </c>
      <c r="B3701" s="190" t="s">
        <v>4646</v>
      </c>
      <c r="C3701" s="190" t="s">
        <v>4644</v>
      </c>
      <c r="D3701" s="190" t="s">
        <v>4497</v>
      </c>
    </row>
    <row r="3702" spans="1:4">
      <c r="A3702" s="190">
        <v>3954</v>
      </c>
      <c r="B3702" s="190" t="s">
        <v>4647</v>
      </c>
      <c r="C3702" s="190" t="s">
        <v>4647</v>
      </c>
      <c r="D3702" s="190" t="s">
        <v>4497</v>
      </c>
    </row>
    <row r="3703" spans="1:4">
      <c r="A3703" s="190">
        <v>3948</v>
      </c>
      <c r="B3703" s="190" t="s">
        <v>4648</v>
      </c>
      <c r="C3703" s="190" t="s">
        <v>4648</v>
      </c>
      <c r="D3703" s="190" t="s">
        <v>4497</v>
      </c>
    </row>
    <row r="3704" spans="1:4">
      <c r="A3704" s="190">
        <v>3970</v>
      </c>
      <c r="B3704" s="190" t="s">
        <v>4649</v>
      </c>
      <c r="C3704" s="190" t="s">
        <v>4649</v>
      </c>
      <c r="D3704" s="190" t="s">
        <v>4497</v>
      </c>
    </row>
    <row r="3705" spans="1:4">
      <c r="A3705" s="190">
        <v>3953</v>
      </c>
      <c r="B3705" s="190" t="s">
        <v>4650</v>
      </c>
      <c r="C3705" s="190" t="s">
        <v>4650</v>
      </c>
      <c r="D3705" s="190" t="s">
        <v>4497</v>
      </c>
    </row>
    <row r="3706" spans="1:4">
      <c r="A3706" s="190">
        <v>3956</v>
      </c>
      <c r="B3706" s="190" t="s">
        <v>4651</v>
      </c>
      <c r="C3706" s="190" t="s">
        <v>4651</v>
      </c>
      <c r="D3706" s="190" t="s">
        <v>4497</v>
      </c>
    </row>
    <row r="3707" spans="1:4">
      <c r="A3707" s="190">
        <v>3945</v>
      </c>
      <c r="B3707" s="190" t="s">
        <v>4652</v>
      </c>
      <c r="C3707" s="190" t="s">
        <v>4653</v>
      </c>
      <c r="D3707" s="190" t="s">
        <v>4497</v>
      </c>
    </row>
    <row r="3708" spans="1:4">
      <c r="A3708" s="190">
        <v>3945</v>
      </c>
      <c r="B3708" s="190" t="s">
        <v>4654</v>
      </c>
      <c r="C3708" s="190" t="s">
        <v>4653</v>
      </c>
      <c r="D3708" s="190" t="s">
        <v>4497</v>
      </c>
    </row>
    <row r="3709" spans="1:4">
      <c r="A3709" s="190">
        <v>3957</v>
      </c>
      <c r="B3709" s="190" t="s">
        <v>4655</v>
      </c>
      <c r="C3709" s="190" t="s">
        <v>4653</v>
      </c>
      <c r="D3709" s="190" t="s">
        <v>4497</v>
      </c>
    </row>
    <row r="3710" spans="1:4">
      <c r="A3710" s="190">
        <v>3946</v>
      </c>
      <c r="B3710" s="190" t="s">
        <v>4656</v>
      </c>
      <c r="C3710" s="190" t="s">
        <v>4657</v>
      </c>
      <c r="D3710" s="190" t="s">
        <v>4497</v>
      </c>
    </row>
    <row r="3711" spans="1:4">
      <c r="A3711" s="190">
        <v>3946</v>
      </c>
      <c r="B3711" s="190" t="s">
        <v>4658</v>
      </c>
      <c r="C3711" s="190" t="s">
        <v>4657</v>
      </c>
      <c r="D3711" s="190" t="s">
        <v>4497</v>
      </c>
    </row>
    <row r="3712" spans="1:4">
      <c r="A3712" s="190">
        <v>3948</v>
      </c>
      <c r="B3712" s="190" t="s">
        <v>4659</v>
      </c>
      <c r="C3712" s="190" t="s">
        <v>4657</v>
      </c>
      <c r="D3712" s="190" t="s">
        <v>4497</v>
      </c>
    </row>
    <row r="3713" spans="1:4">
      <c r="A3713" s="190">
        <v>1932</v>
      </c>
      <c r="B3713" s="190" t="s">
        <v>4660</v>
      </c>
      <c r="C3713" s="190" t="s">
        <v>4660</v>
      </c>
      <c r="D3713" s="190" t="s">
        <v>4497</v>
      </c>
    </row>
    <row r="3714" spans="1:4">
      <c r="A3714" s="190">
        <v>1932</v>
      </c>
      <c r="B3714" s="190" t="s">
        <v>4661</v>
      </c>
      <c r="C3714" s="190" t="s">
        <v>4660</v>
      </c>
      <c r="D3714" s="190" t="s">
        <v>4497</v>
      </c>
    </row>
    <row r="3715" spans="1:4">
      <c r="A3715" s="190">
        <v>1926</v>
      </c>
      <c r="B3715" s="190" t="s">
        <v>4662</v>
      </c>
      <c r="C3715" s="190" t="s">
        <v>4662</v>
      </c>
      <c r="D3715" s="190" t="s">
        <v>4497</v>
      </c>
    </row>
    <row r="3716" spans="1:4">
      <c r="A3716" s="190">
        <v>1914</v>
      </c>
      <c r="B3716" s="190" t="s">
        <v>4663</v>
      </c>
      <c r="C3716" s="190" t="s">
        <v>4663</v>
      </c>
      <c r="D3716" s="190" t="s">
        <v>4497</v>
      </c>
    </row>
    <row r="3717" spans="1:4">
      <c r="A3717" s="190">
        <v>1911</v>
      </c>
      <c r="B3717" s="190" t="s">
        <v>4664</v>
      </c>
      <c r="C3717" s="190" t="s">
        <v>4665</v>
      </c>
      <c r="D3717" s="190" t="s">
        <v>4497</v>
      </c>
    </row>
    <row r="3718" spans="1:4">
      <c r="A3718" s="190">
        <v>1912</v>
      </c>
      <c r="B3718" s="190" t="s">
        <v>4665</v>
      </c>
      <c r="C3718" s="190" t="s">
        <v>4665</v>
      </c>
      <c r="D3718" s="190" t="s">
        <v>4497</v>
      </c>
    </row>
    <row r="3719" spans="1:4">
      <c r="A3719" s="190">
        <v>1912</v>
      </c>
      <c r="B3719" s="190" t="s">
        <v>4666</v>
      </c>
      <c r="C3719" s="190" t="s">
        <v>4665</v>
      </c>
      <c r="D3719" s="190" t="s">
        <v>4497</v>
      </c>
    </row>
    <row r="3720" spans="1:4">
      <c r="A3720" s="190">
        <v>1912</v>
      </c>
      <c r="B3720" s="190" t="s">
        <v>4667</v>
      </c>
      <c r="C3720" s="190" t="s">
        <v>4665</v>
      </c>
      <c r="D3720" s="190" t="s">
        <v>4497</v>
      </c>
    </row>
    <row r="3721" spans="1:4">
      <c r="A3721" s="190">
        <v>1912</v>
      </c>
      <c r="B3721" s="190" t="s">
        <v>4668</v>
      </c>
      <c r="C3721" s="190" t="s">
        <v>4665</v>
      </c>
      <c r="D3721" s="190" t="s">
        <v>4497</v>
      </c>
    </row>
    <row r="3722" spans="1:4">
      <c r="A3722" s="190">
        <v>1906</v>
      </c>
      <c r="B3722" s="190" t="s">
        <v>4669</v>
      </c>
      <c r="C3722" s="190" t="s">
        <v>4670</v>
      </c>
      <c r="D3722" s="190" t="s">
        <v>4497</v>
      </c>
    </row>
    <row r="3723" spans="1:4">
      <c r="A3723" s="190">
        <v>1920</v>
      </c>
      <c r="B3723" s="190" t="s">
        <v>4670</v>
      </c>
      <c r="C3723" s="190" t="s">
        <v>4670</v>
      </c>
      <c r="D3723" s="190" t="s">
        <v>4497</v>
      </c>
    </row>
    <row r="3724" spans="1:4">
      <c r="A3724" s="190">
        <v>1921</v>
      </c>
      <c r="B3724" s="190" t="s">
        <v>4671</v>
      </c>
      <c r="C3724" s="190" t="s">
        <v>4672</v>
      </c>
      <c r="D3724" s="190" t="s">
        <v>4497</v>
      </c>
    </row>
    <row r="3725" spans="1:4">
      <c r="A3725" s="190">
        <v>1928</v>
      </c>
      <c r="B3725" s="190" t="s">
        <v>4673</v>
      </c>
      <c r="C3725" s="190" t="s">
        <v>4672</v>
      </c>
      <c r="D3725" s="190" t="s">
        <v>4497</v>
      </c>
    </row>
    <row r="3726" spans="1:4">
      <c r="A3726" s="190">
        <v>1908</v>
      </c>
      <c r="B3726" s="190" t="s">
        <v>4674</v>
      </c>
      <c r="C3726" s="190" t="s">
        <v>4674</v>
      </c>
      <c r="D3726" s="190" t="s">
        <v>4497</v>
      </c>
    </row>
    <row r="3727" spans="1:4">
      <c r="A3727" s="190">
        <v>1914</v>
      </c>
      <c r="B3727" s="190" t="s">
        <v>4675</v>
      </c>
      <c r="C3727" s="190" t="s">
        <v>4674</v>
      </c>
      <c r="D3727" s="190" t="s">
        <v>4497</v>
      </c>
    </row>
    <row r="3728" spans="1:4">
      <c r="A3728" s="190">
        <v>1918</v>
      </c>
      <c r="B3728" s="190" t="s">
        <v>4676</v>
      </c>
      <c r="C3728" s="190" t="s">
        <v>4674</v>
      </c>
      <c r="D3728" s="190" t="s">
        <v>4497</v>
      </c>
    </row>
    <row r="3729" spans="1:4">
      <c r="A3729" s="190">
        <v>1913</v>
      </c>
      <c r="B3729" s="190" t="s">
        <v>4677</v>
      </c>
      <c r="C3729" s="190" t="s">
        <v>4677</v>
      </c>
      <c r="D3729" s="190" t="s">
        <v>4497</v>
      </c>
    </row>
    <row r="3730" spans="1:4">
      <c r="A3730" s="190">
        <v>1907</v>
      </c>
      <c r="B3730" s="190" t="s">
        <v>4678</v>
      </c>
      <c r="C3730" s="190" t="s">
        <v>4678</v>
      </c>
      <c r="D3730" s="190" t="s">
        <v>4497</v>
      </c>
    </row>
    <row r="3731" spans="1:4">
      <c r="A3731" s="190">
        <v>1929</v>
      </c>
      <c r="B3731" s="190" t="s">
        <v>4679</v>
      </c>
      <c r="C3731" s="190" t="s">
        <v>4679</v>
      </c>
      <c r="D3731" s="190" t="s">
        <v>4497</v>
      </c>
    </row>
    <row r="3732" spans="1:4">
      <c r="A3732" s="190">
        <v>1874</v>
      </c>
      <c r="B3732" s="190" t="s">
        <v>4680</v>
      </c>
      <c r="C3732" s="190" t="s">
        <v>4680</v>
      </c>
      <c r="D3732" s="190" t="s">
        <v>4497</v>
      </c>
    </row>
    <row r="3733" spans="1:4">
      <c r="A3733" s="190">
        <v>1868</v>
      </c>
      <c r="B3733" s="190" t="s">
        <v>4681</v>
      </c>
      <c r="C3733" s="190" t="s">
        <v>4682</v>
      </c>
      <c r="D3733" s="190" t="s">
        <v>4497</v>
      </c>
    </row>
    <row r="3734" spans="1:4">
      <c r="A3734" s="190">
        <v>1868</v>
      </c>
      <c r="B3734" s="190" t="s">
        <v>4681</v>
      </c>
      <c r="C3734" s="190" t="s">
        <v>4682</v>
      </c>
      <c r="D3734" s="190" t="s">
        <v>4497</v>
      </c>
    </row>
    <row r="3735" spans="1:4">
      <c r="A3735" s="190">
        <v>1893</v>
      </c>
      <c r="B3735" s="190" t="s">
        <v>4683</v>
      </c>
      <c r="C3735" s="190" t="s">
        <v>4682</v>
      </c>
      <c r="D3735" s="190" t="s">
        <v>4497</v>
      </c>
    </row>
    <row r="3736" spans="1:4">
      <c r="A3736" s="190">
        <v>1870</v>
      </c>
      <c r="B3736" s="190" t="s">
        <v>4684</v>
      </c>
      <c r="C3736" s="190" t="s">
        <v>4684</v>
      </c>
      <c r="D3736" s="190" t="s">
        <v>4497</v>
      </c>
    </row>
    <row r="3737" spans="1:4">
      <c r="A3737" s="190">
        <v>1870</v>
      </c>
      <c r="B3737" s="190" t="s">
        <v>4684</v>
      </c>
      <c r="C3737" s="190" t="s">
        <v>4684</v>
      </c>
      <c r="D3737" s="190" t="s">
        <v>4497</v>
      </c>
    </row>
    <row r="3738" spans="1:4">
      <c r="A3738" s="190">
        <v>1871</v>
      </c>
      <c r="B3738" s="190" t="s">
        <v>4685</v>
      </c>
      <c r="C3738" s="190" t="s">
        <v>4684</v>
      </c>
      <c r="D3738" s="190" t="s">
        <v>4497</v>
      </c>
    </row>
    <row r="3739" spans="1:4">
      <c r="A3739" s="190">
        <v>1871</v>
      </c>
      <c r="B3739" s="190" t="s">
        <v>4686</v>
      </c>
      <c r="C3739" s="190" t="s">
        <v>4684</v>
      </c>
      <c r="D3739" s="190" t="s">
        <v>4497</v>
      </c>
    </row>
    <row r="3740" spans="1:4">
      <c r="A3740" s="190">
        <v>1897</v>
      </c>
      <c r="B3740" s="190" t="s">
        <v>4687</v>
      </c>
      <c r="C3740" s="190" t="s">
        <v>4688</v>
      </c>
      <c r="D3740" s="190" t="s">
        <v>4497</v>
      </c>
    </row>
    <row r="3741" spans="1:4">
      <c r="A3741" s="190">
        <v>1897</v>
      </c>
      <c r="B3741" s="190" t="s">
        <v>4689</v>
      </c>
      <c r="C3741" s="190" t="s">
        <v>4688</v>
      </c>
      <c r="D3741" s="190" t="s">
        <v>4497</v>
      </c>
    </row>
    <row r="3742" spans="1:4">
      <c r="A3742" s="190">
        <v>1898</v>
      </c>
      <c r="B3742" s="190" t="s">
        <v>4690</v>
      </c>
      <c r="C3742" s="190" t="s">
        <v>4691</v>
      </c>
      <c r="D3742" s="190" t="s">
        <v>4497</v>
      </c>
    </row>
    <row r="3743" spans="1:4">
      <c r="A3743" s="190">
        <v>1872</v>
      </c>
      <c r="B3743" s="190" t="s">
        <v>4692</v>
      </c>
      <c r="C3743" s="190" t="s">
        <v>4692</v>
      </c>
      <c r="D3743" s="190" t="s">
        <v>4497</v>
      </c>
    </row>
    <row r="3744" spans="1:4">
      <c r="A3744" s="190">
        <v>1875</v>
      </c>
      <c r="B3744" s="190" t="s">
        <v>4693</v>
      </c>
      <c r="C3744" s="190" t="s">
        <v>4692</v>
      </c>
      <c r="D3744" s="190" t="s">
        <v>4497</v>
      </c>
    </row>
    <row r="3745" spans="1:4">
      <c r="A3745" s="190">
        <v>1873</v>
      </c>
      <c r="B3745" s="190" t="s">
        <v>4694</v>
      </c>
      <c r="C3745" s="190" t="s">
        <v>4694</v>
      </c>
      <c r="D3745" s="190" t="s">
        <v>4497</v>
      </c>
    </row>
    <row r="3746" spans="1:4">
      <c r="A3746" s="190">
        <v>1873</v>
      </c>
      <c r="B3746" s="190" t="s">
        <v>4695</v>
      </c>
      <c r="C3746" s="190" t="s">
        <v>4694</v>
      </c>
      <c r="D3746" s="190" t="s">
        <v>4497</v>
      </c>
    </row>
    <row r="3747" spans="1:4">
      <c r="A3747" s="190">
        <v>1873</v>
      </c>
      <c r="B3747" s="190" t="s">
        <v>4696</v>
      </c>
      <c r="C3747" s="190" t="s">
        <v>4694</v>
      </c>
      <c r="D3747" s="190" t="s">
        <v>4497</v>
      </c>
    </row>
    <row r="3748" spans="1:4">
      <c r="A3748" s="190">
        <v>1895</v>
      </c>
      <c r="B3748" s="190" t="s">
        <v>4697</v>
      </c>
      <c r="C3748" s="190" t="s">
        <v>4697</v>
      </c>
      <c r="D3748" s="190" t="s">
        <v>4497</v>
      </c>
    </row>
    <row r="3749" spans="1:4">
      <c r="A3749" s="190">
        <v>1899</v>
      </c>
      <c r="B3749" s="190" t="s">
        <v>4698</v>
      </c>
      <c r="C3749" s="190" t="s">
        <v>4697</v>
      </c>
      <c r="D3749" s="190" t="s">
        <v>4497</v>
      </c>
    </row>
    <row r="3750" spans="1:4">
      <c r="A3750" s="190">
        <v>1896</v>
      </c>
      <c r="B3750" s="190" t="s">
        <v>4699</v>
      </c>
      <c r="C3750" s="190" t="s">
        <v>4699</v>
      </c>
      <c r="D3750" s="190" t="s">
        <v>4497</v>
      </c>
    </row>
    <row r="3751" spans="1:4">
      <c r="A3751" s="190">
        <v>1896</v>
      </c>
      <c r="B3751" s="190" t="s">
        <v>4700</v>
      </c>
      <c r="C3751" s="190" t="s">
        <v>4699</v>
      </c>
      <c r="D3751" s="190" t="s">
        <v>4497</v>
      </c>
    </row>
    <row r="3752" spans="1:4">
      <c r="A3752" s="190">
        <v>3983</v>
      </c>
      <c r="B3752" s="190" t="s">
        <v>4701</v>
      </c>
      <c r="C3752" s="190" t="s">
        <v>4701</v>
      </c>
      <c r="D3752" s="190" t="s">
        <v>4497</v>
      </c>
    </row>
    <row r="3753" spans="1:4">
      <c r="A3753" s="190">
        <v>3982</v>
      </c>
      <c r="B3753" s="190" t="s">
        <v>4702</v>
      </c>
      <c r="C3753" s="190" t="s">
        <v>4702</v>
      </c>
      <c r="D3753" s="190" t="s">
        <v>4497</v>
      </c>
    </row>
    <row r="3754" spans="1:4">
      <c r="A3754" s="190">
        <v>3993</v>
      </c>
      <c r="B3754" s="190" t="s">
        <v>4703</v>
      </c>
      <c r="C3754" s="190" t="s">
        <v>4703</v>
      </c>
      <c r="D3754" s="190" t="s">
        <v>4497</v>
      </c>
    </row>
    <row r="3755" spans="1:4">
      <c r="A3755" s="190">
        <v>3983</v>
      </c>
      <c r="B3755" s="190" t="s">
        <v>4704</v>
      </c>
      <c r="C3755" s="190" t="s">
        <v>4705</v>
      </c>
      <c r="D3755" s="190" t="s">
        <v>4497</v>
      </c>
    </row>
    <row r="3756" spans="1:4">
      <c r="A3756" s="190">
        <v>3983</v>
      </c>
      <c r="B3756" s="190" t="s">
        <v>4706</v>
      </c>
      <c r="C3756" s="190" t="s">
        <v>4705</v>
      </c>
      <c r="D3756" s="190" t="s">
        <v>4497</v>
      </c>
    </row>
    <row r="3757" spans="1:4">
      <c r="A3757" s="190">
        <v>3986</v>
      </c>
      <c r="B3757" s="190" t="s">
        <v>4707</v>
      </c>
      <c r="C3757" s="190" t="s">
        <v>4705</v>
      </c>
      <c r="D3757" s="190" t="s">
        <v>4497</v>
      </c>
    </row>
    <row r="3758" spans="1:4">
      <c r="A3758" s="190">
        <v>3987</v>
      </c>
      <c r="B3758" s="190" t="s">
        <v>4705</v>
      </c>
      <c r="C3758" s="190" t="s">
        <v>4705</v>
      </c>
      <c r="D3758" s="190" t="s">
        <v>4497</v>
      </c>
    </row>
    <row r="3759" spans="1:4">
      <c r="A3759" s="190">
        <v>3938</v>
      </c>
      <c r="B3759" s="190" t="s">
        <v>4708</v>
      </c>
      <c r="C3759" s="190" t="s">
        <v>4708</v>
      </c>
      <c r="D3759" s="190" t="s">
        <v>4497</v>
      </c>
    </row>
    <row r="3760" spans="1:4">
      <c r="A3760" s="190">
        <v>3919</v>
      </c>
      <c r="B3760" s="190" t="s">
        <v>4709</v>
      </c>
      <c r="C3760" s="190" t="s">
        <v>4710</v>
      </c>
      <c r="D3760" s="190" t="s">
        <v>4497</v>
      </c>
    </row>
    <row r="3761" spans="1:4">
      <c r="A3761" s="190">
        <v>3935</v>
      </c>
      <c r="B3761" s="190" t="s">
        <v>4711</v>
      </c>
      <c r="C3761" s="190" t="s">
        <v>4711</v>
      </c>
      <c r="D3761" s="190" t="s">
        <v>4497</v>
      </c>
    </row>
    <row r="3762" spans="1:4">
      <c r="A3762" s="190">
        <v>3943</v>
      </c>
      <c r="B3762" s="190" t="s">
        <v>4712</v>
      </c>
      <c r="C3762" s="190" t="s">
        <v>4712</v>
      </c>
      <c r="D3762" s="190" t="s">
        <v>4497</v>
      </c>
    </row>
    <row r="3763" spans="1:4">
      <c r="A3763" s="190">
        <v>3916</v>
      </c>
      <c r="B3763" s="190" t="s">
        <v>4713</v>
      </c>
      <c r="C3763" s="190" t="s">
        <v>4713</v>
      </c>
      <c r="D3763" s="190" t="s">
        <v>4497</v>
      </c>
    </row>
    <row r="3764" spans="1:4">
      <c r="A3764" s="190">
        <v>3917</v>
      </c>
      <c r="B3764" s="190" t="s">
        <v>4714</v>
      </c>
      <c r="C3764" s="190" t="s">
        <v>4713</v>
      </c>
      <c r="D3764" s="190" t="s">
        <v>4497</v>
      </c>
    </row>
    <row r="3765" spans="1:4">
      <c r="A3765" s="190">
        <v>3917</v>
      </c>
      <c r="B3765" s="190" t="s">
        <v>4715</v>
      </c>
      <c r="C3765" s="190" t="s">
        <v>4715</v>
      </c>
      <c r="D3765" s="190" t="s">
        <v>4497</v>
      </c>
    </row>
    <row r="3766" spans="1:4">
      <c r="A3766" s="190">
        <v>3942</v>
      </c>
      <c r="B3766" s="190" t="s">
        <v>4716</v>
      </c>
      <c r="C3766" s="190" t="s">
        <v>4716</v>
      </c>
      <c r="D3766" s="190" t="s">
        <v>4497</v>
      </c>
    </row>
    <row r="3767" spans="1:4">
      <c r="A3767" s="190">
        <v>3942</v>
      </c>
      <c r="B3767" s="190" t="s">
        <v>4717</v>
      </c>
      <c r="C3767" s="190" t="s">
        <v>4717</v>
      </c>
      <c r="D3767" s="190" t="s">
        <v>4497</v>
      </c>
    </row>
    <row r="3768" spans="1:4">
      <c r="A3768" s="190">
        <v>3942</v>
      </c>
      <c r="B3768" s="190" t="s">
        <v>4718</v>
      </c>
      <c r="C3768" s="190" t="s">
        <v>4717</v>
      </c>
      <c r="D3768" s="190" t="s">
        <v>4497</v>
      </c>
    </row>
    <row r="3769" spans="1:4">
      <c r="A3769" s="190">
        <v>3944</v>
      </c>
      <c r="B3769" s="190" t="s">
        <v>4719</v>
      </c>
      <c r="C3769" s="190" t="s">
        <v>4720</v>
      </c>
      <c r="D3769" s="190" t="s">
        <v>4497</v>
      </c>
    </row>
    <row r="3770" spans="1:4">
      <c r="A3770" s="190">
        <v>3918</v>
      </c>
      <c r="B3770" s="190" t="s">
        <v>4721</v>
      </c>
      <c r="C3770" s="190" t="s">
        <v>4721</v>
      </c>
      <c r="D3770" s="190" t="s">
        <v>4497</v>
      </c>
    </row>
    <row r="3771" spans="1:4">
      <c r="A3771" s="190">
        <v>3983</v>
      </c>
      <c r="B3771" s="190" t="s">
        <v>4722</v>
      </c>
      <c r="C3771" s="190" t="s">
        <v>4723</v>
      </c>
      <c r="D3771" s="190" t="s">
        <v>4497</v>
      </c>
    </row>
    <row r="3772" spans="1:4">
      <c r="A3772" s="190">
        <v>3983</v>
      </c>
      <c r="B3772" s="190" t="s">
        <v>4724</v>
      </c>
      <c r="C3772" s="190" t="s">
        <v>4723</v>
      </c>
      <c r="D3772" s="190" t="s">
        <v>4497</v>
      </c>
    </row>
    <row r="3773" spans="1:4">
      <c r="A3773" s="190">
        <v>3940</v>
      </c>
      <c r="B3773" s="190" t="s">
        <v>4725</v>
      </c>
      <c r="C3773" s="190" t="s">
        <v>4726</v>
      </c>
      <c r="D3773" s="190" t="s">
        <v>4497</v>
      </c>
    </row>
    <row r="3774" spans="1:4">
      <c r="A3774" s="190">
        <v>3949</v>
      </c>
      <c r="B3774" s="190" t="s">
        <v>4727</v>
      </c>
      <c r="C3774" s="190" t="s">
        <v>4726</v>
      </c>
      <c r="D3774" s="190" t="s">
        <v>4497</v>
      </c>
    </row>
    <row r="3775" spans="1:4">
      <c r="A3775" s="190">
        <v>3991</v>
      </c>
      <c r="B3775" s="190" t="s">
        <v>4728</v>
      </c>
      <c r="C3775" s="190" t="s">
        <v>4729</v>
      </c>
      <c r="D3775" s="190" t="s">
        <v>4497</v>
      </c>
    </row>
    <row r="3776" spans="1:4">
      <c r="A3776" s="190">
        <v>3992</v>
      </c>
      <c r="B3776" s="190" t="s">
        <v>4729</v>
      </c>
      <c r="C3776" s="190" t="s">
        <v>4729</v>
      </c>
      <c r="D3776" s="190" t="s">
        <v>4497</v>
      </c>
    </row>
    <row r="3777" spans="1:4">
      <c r="A3777" s="190">
        <v>3994</v>
      </c>
      <c r="B3777" s="190" t="s">
        <v>4730</v>
      </c>
      <c r="C3777" s="190" t="s">
        <v>4729</v>
      </c>
      <c r="D3777" s="190" t="s">
        <v>4497</v>
      </c>
    </row>
    <row r="3778" spans="1:4">
      <c r="A3778" s="190">
        <v>1903</v>
      </c>
      <c r="B3778" s="190" t="s">
        <v>4731</v>
      </c>
      <c r="C3778" s="190" t="s">
        <v>4731</v>
      </c>
      <c r="D3778" s="190" t="s">
        <v>4497</v>
      </c>
    </row>
    <row r="3779" spans="1:4">
      <c r="A3779" s="190">
        <v>1905</v>
      </c>
      <c r="B3779" s="190" t="s">
        <v>4732</v>
      </c>
      <c r="C3779" s="190" t="s">
        <v>4732</v>
      </c>
      <c r="D3779" s="190" t="s">
        <v>4497</v>
      </c>
    </row>
    <row r="3780" spans="1:4">
      <c r="A3780" s="190">
        <v>1902</v>
      </c>
      <c r="B3780" s="190" t="s">
        <v>4733</v>
      </c>
      <c r="C3780" s="190" t="s">
        <v>4733</v>
      </c>
      <c r="D3780" s="190" t="s">
        <v>4497</v>
      </c>
    </row>
    <row r="3781" spans="1:4">
      <c r="A3781" s="190">
        <v>1925</v>
      </c>
      <c r="B3781" s="190" t="s">
        <v>4734</v>
      </c>
      <c r="C3781" s="190" t="s">
        <v>4734</v>
      </c>
      <c r="D3781" s="190" t="s">
        <v>4497</v>
      </c>
    </row>
    <row r="3782" spans="1:4">
      <c r="A3782" s="190">
        <v>1925</v>
      </c>
      <c r="B3782" s="190" t="s">
        <v>4735</v>
      </c>
      <c r="C3782" s="190" t="s">
        <v>4734</v>
      </c>
      <c r="D3782" s="190" t="s">
        <v>4497</v>
      </c>
    </row>
    <row r="3783" spans="1:4">
      <c r="A3783" s="190">
        <v>1869</v>
      </c>
      <c r="B3783" s="190" t="s">
        <v>4736</v>
      </c>
      <c r="C3783" s="190" t="s">
        <v>4736</v>
      </c>
      <c r="D3783" s="190" t="s">
        <v>4497</v>
      </c>
    </row>
    <row r="3784" spans="1:4">
      <c r="A3784" s="190">
        <v>1890</v>
      </c>
      <c r="B3784" s="190" t="s">
        <v>4737</v>
      </c>
      <c r="C3784" s="190" t="s">
        <v>4738</v>
      </c>
      <c r="D3784" s="190" t="s">
        <v>4497</v>
      </c>
    </row>
    <row r="3785" spans="1:4">
      <c r="A3785" s="190">
        <v>1890</v>
      </c>
      <c r="B3785" s="190" t="s">
        <v>4739</v>
      </c>
      <c r="C3785" s="190" t="s">
        <v>4738</v>
      </c>
      <c r="D3785" s="190" t="s">
        <v>4497</v>
      </c>
    </row>
    <row r="3786" spans="1:4">
      <c r="A3786" s="190">
        <v>1922</v>
      </c>
      <c r="B3786" s="190" t="s">
        <v>4740</v>
      </c>
      <c r="C3786" s="190" t="s">
        <v>4740</v>
      </c>
      <c r="D3786" s="190" t="s">
        <v>4497</v>
      </c>
    </row>
    <row r="3787" spans="1:4">
      <c r="A3787" s="190">
        <v>1922</v>
      </c>
      <c r="B3787" s="190" t="s">
        <v>4741</v>
      </c>
      <c r="C3787" s="190" t="s">
        <v>4740</v>
      </c>
      <c r="D3787" s="190" t="s">
        <v>4497</v>
      </c>
    </row>
    <row r="3788" spans="1:4">
      <c r="A3788" s="190">
        <v>1923</v>
      </c>
      <c r="B3788" s="190" t="s">
        <v>4742</v>
      </c>
      <c r="C3788" s="190" t="s">
        <v>4740</v>
      </c>
      <c r="D3788" s="190" t="s">
        <v>4497</v>
      </c>
    </row>
    <row r="3789" spans="1:4">
      <c r="A3789" s="190">
        <v>1923</v>
      </c>
      <c r="B3789" s="190" t="s">
        <v>4743</v>
      </c>
      <c r="C3789" s="190" t="s">
        <v>4740</v>
      </c>
      <c r="D3789" s="190" t="s">
        <v>4497</v>
      </c>
    </row>
    <row r="3790" spans="1:4">
      <c r="A3790" s="190">
        <v>1904</v>
      </c>
      <c r="B3790" s="190" t="s">
        <v>4744</v>
      </c>
      <c r="C3790" s="190" t="s">
        <v>4744</v>
      </c>
      <c r="D3790" s="190" t="s">
        <v>4497</v>
      </c>
    </row>
    <row r="3791" spans="1:4">
      <c r="A3791" s="190">
        <v>1891</v>
      </c>
      <c r="B3791" s="190" t="s">
        <v>4745</v>
      </c>
      <c r="C3791" s="190" t="s">
        <v>4745</v>
      </c>
      <c r="D3791" s="190" t="s">
        <v>4497</v>
      </c>
    </row>
    <row r="3792" spans="1:4">
      <c r="A3792" s="190">
        <v>3966</v>
      </c>
      <c r="B3792" s="190" t="s">
        <v>4746</v>
      </c>
      <c r="C3792" s="190" t="s">
        <v>4746</v>
      </c>
      <c r="D3792" s="190" t="s">
        <v>4497</v>
      </c>
    </row>
    <row r="3793" spans="1:4">
      <c r="A3793" s="190">
        <v>3966</v>
      </c>
      <c r="B3793" s="190" t="s">
        <v>4747</v>
      </c>
      <c r="C3793" s="190" t="s">
        <v>4746</v>
      </c>
      <c r="D3793" s="190" t="s">
        <v>4497</v>
      </c>
    </row>
    <row r="3794" spans="1:4">
      <c r="A3794" s="190">
        <v>3967</v>
      </c>
      <c r="B3794" s="190" t="s">
        <v>4748</v>
      </c>
      <c r="C3794" s="190" t="s">
        <v>4746</v>
      </c>
      <c r="D3794" s="190" t="s">
        <v>4497</v>
      </c>
    </row>
    <row r="3795" spans="1:4">
      <c r="A3795" s="190">
        <v>3965</v>
      </c>
      <c r="B3795" s="190" t="s">
        <v>4749</v>
      </c>
      <c r="C3795" s="190" t="s">
        <v>4749</v>
      </c>
      <c r="D3795" s="190" t="s">
        <v>4497</v>
      </c>
    </row>
    <row r="3796" spans="1:4">
      <c r="A3796" s="190">
        <v>3979</v>
      </c>
      <c r="B3796" s="190" t="s">
        <v>4750</v>
      </c>
      <c r="C3796" s="190" t="s">
        <v>4750</v>
      </c>
      <c r="D3796" s="190" t="s">
        <v>4497</v>
      </c>
    </row>
    <row r="3797" spans="1:4">
      <c r="A3797" s="190">
        <v>1977</v>
      </c>
      <c r="B3797" s="190" t="s">
        <v>4751</v>
      </c>
      <c r="C3797" s="190" t="s">
        <v>4751</v>
      </c>
      <c r="D3797" s="190" t="s">
        <v>4497</v>
      </c>
    </row>
    <row r="3798" spans="1:4">
      <c r="A3798" s="190">
        <v>1978</v>
      </c>
      <c r="B3798" s="190" t="s">
        <v>4752</v>
      </c>
      <c r="C3798" s="190" t="s">
        <v>4752</v>
      </c>
      <c r="D3798" s="190" t="s">
        <v>4497</v>
      </c>
    </row>
    <row r="3799" spans="1:4">
      <c r="A3799" s="190">
        <v>3978</v>
      </c>
      <c r="B3799" s="190" t="s">
        <v>4753</v>
      </c>
      <c r="C3799" s="190" t="s">
        <v>4752</v>
      </c>
      <c r="D3799" s="190" t="s">
        <v>4497</v>
      </c>
    </row>
    <row r="3800" spans="1:4">
      <c r="A3800" s="190">
        <v>1958</v>
      </c>
      <c r="B3800" s="190" t="s">
        <v>4754</v>
      </c>
      <c r="C3800" s="190" t="s">
        <v>4755</v>
      </c>
      <c r="D3800" s="190" t="s">
        <v>4497</v>
      </c>
    </row>
    <row r="3801" spans="1:4">
      <c r="A3801" s="190">
        <v>3960</v>
      </c>
      <c r="B3801" s="190" t="s">
        <v>4756</v>
      </c>
      <c r="C3801" s="190" t="s">
        <v>4756</v>
      </c>
      <c r="D3801" s="190" t="s">
        <v>4497</v>
      </c>
    </row>
    <row r="3802" spans="1:4">
      <c r="A3802" s="190">
        <v>3960</v>
      </c>
      <c r="B3802" s="190" t="s">
        <v>4757</v>
      </c>
      <c r="C3802" s="190" t="s">
        <v>4756</v>
      </c>
      <c r="D3802" s="190" t="s">
        <v>4497</v>
      </c>
    </row>
    <row r="3803" spans="1:4">
      <c r="A3803" s="190">
        <v>3976</v>
      </c>
      <c r="B3803" s="190" t="s">
        <v>4758</v>
      </c>
      <c r="C3803" s="190" t="s">
        <v>4756</v>
      </c>
      <c r="D3803" s="190" t="s">
        <v>4497</v>
      </c>
    </row>
    <row r="3804" spans="1:4">
      <c r="A3804" s="190">
        <v>3977</v>
      </c>
      <c r="B3804" s="190" t="s">
        <v>4759</v>
      </c>
      <c r="C3804" s="190" t="s">
        <v>4756</v>
      </c>
      <c r="D3804" s="190" t="s">
        <v>4497</v>
      </c>
    </row>
    <row r="3805" spans="1:4">
      <c r="A3805" s="190">
        <v>3960</v>
      </c>
      <c r="B3805" s="190" t="s">
        <v>4760</v>
      </c>
      <c r="C3805" s="190" t="s">
        <v>4761</v>
      </c>
      <c r="D3805" s="190" t="s">
        <v>4497</v>
      </c>
    </row>
    <row r="3806" spans="1:4">
      <c r="A3806" s="190">
        <v>3961</v>
      </c>
      <c r="B3806" s="190" t="s">
        <v>4762</v>
      </c>
      <c r="C3806" s="190" t="s">
        <v>4761</v>
      </c>
      <c r="D3806" s="190" t="s">
        <v>4497</v>
      </c>
    </row>
    <row r="3807" spans="1:4">
      <c r="A3807" s="190">
        <v>3961</v>
      </c>
      <c r="B3807" s="190" t="s">
        <v>4763</v>
      </c>
      <c r="C3807" s="190" t="s">
        <v>4761</v>
      </c>
      <c r="D3807" s="190" t="s">
        <v>4497</v>
      </c>
    </row>
    <row r="3808" spans="1:4">
      <c r="A3808" s="190">
        <v>3961</v>
      </c>
      <c r="B3808" s="190" t="s">
        <v>4764</v>
      </c>
      <c r="C3808" s="190" t="s">
        <v>4761</v>
      </c>
      <c r="D3808" s="190" t="s">
        <v>4497</v>
      </c>
    </row>
    <row r="3809" spans="1:4">
      <c r="A3809" s="190">
        <v>3961</v>
      </c>
      <c r="B3809" s="190" t="s">
        <v>4765</v>
      </c>
      <c r="C3809" s="190" t="s">
        <v>4761</v>
      </c>
      <c r="D3809" s="190" t="s">
        <v>4497</v>
      </c>
    </row>
    <row r="3810" spans="1:4">
      <c r="A3810" s="190">
        <v>3961</v>
      </c>
      <c r="B3810" s="190" t="s">
        <v>4766</v>
      </c>
      <c r="C3810" s="190" t="s">
        <v>4761</v>
      </c>
      <c r="D3810" s="190" t="s">
        <v>4497</v>
      </c>
    </row>
    <row r="3811" spans="1:4">
      <c r="A3811" s="190">
        <v>3961</v>
      </c>
      <c r="B3811" s="190" t="s">
        <v>4767</v>
      </c>
      <c r="C3811" s="190" t="s">
        <v>4761</v>
      </c>
      <c r="D3811" s="190" t="s">
        <v>4497</v>
      </c>
    </row>
    <row r="3812" spans="1:4">
      <c r="A3812" s="190">
        <v>3961</v>
      </c>
      <c r="B3812" s="190" t="s">
        <v>4768</v>
      </c>
      <c r="C3812" s="190" t="s">
        <v>4761</v>
      </c>
      <c r="D3812" s="190" t="s">
        <v>4497</v>
      </c>
    </row>
    <row r="3813" spans="1:4">
      <c r="A3813" s="190">
        <v>3961</v>
      </c>
      <c r="B3813" s="190" t="s">
        <v>4769</v>
      </c>
      <c r="C3813" s="190" t="s">
        <v>4761</v>
      </c>
      <c r="D3813" s="190" t="s">
        <v>4497</v>
      </c>
    </row>
    <row r="3814" spans="1:4">
      <c r="A3814" s="190">
        <v>3960</v>
      </c>
      <c r="B3814" s="190" t="s">
        <v>4770</v>
      </c>
      <c r="C3814" s="190" t="s">
        <v>4771</v>
      </c>
      <c r="D3814" s="190" t="s">
        <v>4497</v>
      </c>
    </row>
    <row r="3815" spans="1:4">
      <c r="A3815" s="190">
        <v>3960</v>
      </c>
      <c r="B3815" s="190" t="s">
        <v>4772</v>
      </c>
      <c r="C3815" s="190" t="s">
        <v>4771</v>
      </c>
      <c r="D3815" s="190" t="s">
        <v>4497</v>
      </c>
    </row>
    <row r="3816" spans="1:4">
      <c r="A3816" s="190">
        <v>3963</v>
      </c>
      <c r="B3816" s="190" t="s">
        <v>4771</v>
      </c>
      <c r="C3816" s="190" t="s">
        <v>4771</v>
      </c>
      <c r="D3816" s="190" t="s">
        <v>4497</v>
      </c>
    </row>
    <row r="3817" spans="1:4">
      <c r="A3817" s="190">
        <v>3963</v>
      </c>
      <c r="B3817" s="190" t="s">
        <v>4773</v>
      </c>
      <c r="C3817" s="190" t="s">
        <v>4771</v>
      </c>
      <c r="D3817" s="190" t="s">
        <v>4497</v>
      </c>
    </row>
    <row r="3818" spans="1:4">
      <c r="A3818" s="190">
        <v>3963</v>
      </c>
      <c r="B3818" s="190" t="s">
        <v>4774</v>
      </c>
      <c r="C3818" s="190" t="s">
        <v>4771</v>
      </c>
      <c r="D3818" s="190" t="s">
        <v>4497</v>
      </c>
    </row>
    <row r="3819" spans="1:4">
      <c r="A3819" s="190">
        <v>3971</v>
      </c>
      <c r="B3819" s="190" t="s">
        <v>4775</v>
      </c>
      <c r="C3819" s="190" t="s">
        <v>4771</v>
      </c>
      <c r="D3819" s="190" t="s">
        <v>4497</v>
      </c>
    </row>
    <row r="3820" spans="1:4">
      <c r="A3820" s="190">
        <v>3971</v>
      </c>
      <c r="B3820" s="190" t="s">
        <v>4776</v>
      </c>
      <c r="C3820" s="190" t="s">
        <v>4771</v>
      </c>
      <c r="D3820" s="190" t="s">
        <v>4497</v>
      </c>
    </row>
    <row r="3821" spans="1:4">
      <c r="A3821" s="190">
        <v>3971</v>
      </c>
      <c r="B3821" s="190" t="s">
        <v>4777</v>
      </c>
      <c r="C3821" s="190" t="s">
        <v>4771</v>
      </c>
      <c r="D3821" s="190" t="s">
        <v>4497</v>
      </c>
    </row>
    <row r="3822" spans="1:4">
      <c r="A3822" s="190">
        <v>3974</v>
      </c>
      <c r="B3822" s="190" t="s">
        <v>4778</v>
      </c>
      <c r="C3822" s="190" t="s">
        <v>4771</v>
      </c>
      <c r="D3822" s="190" t="s">
        <v>4497</v>
      </c>
    </row>
    <row r="3823" spans="1:4">
      <c r="A3823" s="190">
        <v>3975</v>
      </c>
      <c r="B3823" s="190" t="s">
        <v>4779</v>
      </c>
      <c r="C3823" s="190" t="s">
        <v>4771</v>
      </c>
      <c r="D3823" s="190" t="s">
        <v>4497</v>
      </c>
    </row>
    <row r="3824" spans="1:4">
      <c r="A3824" s="190">
        <v>3976</v>
      </c>
      <c r="B3824" s="190" t="s">
        <v>4780</v>
      </c>
      <c r="C3824" s="190" t="s">
        <v>4771</v>
      </c>
      <c r="D3824" s="190" t="s">
        <v>4497</v>
      </c>
    </row>
    <row r="3825" spans="1:4">
      <c r="A3825" s="190">
        <v>3968</v>
      </c>
      <c r="B3825" s="190" t="s">
        <v>4781</v>
      </c>
      <c r="C3825" s="190" t="s">
        <v>4782</v>
      </c>
      <c r="D3825" s="190" t="s">
        <v>4497</v>
      </c>
    </row>
    <row r="3826" spans="1:4">
      <c r="A3826" s="190">
        <v>3972</v>
      </c>
      <c r="B3826" s="190" t="s">
        <v>4783</v>
      </c>
      <c r="C3826" s="190" t="s">
        <v>4782</v>
      </c>
      <c r="D3826" s="190" t="s">
        <v>4497</v>
      </c>
    </row>
    <row r="3827" spans="1:4">
      <c r="A3827" s="190">
        <v>3973</v>
      </c>
      <c r="B3827" s="190" t="s">
        <v>4784</v>
      </c>
      <c r="C3827" s="190" t="s">
        <v>4782</v>
      </c>
      <c r="D3827" s="190" t="s">
        <v>4497</v>
      </c>
    </row>
    <row r="3828" spans="1:4">
      <c r="A3828" s="190">
        <v>1974</v>
      </c>
      <c r="B3828" s="190" t="s">
        <v>4785</v>
      </c>
      <c r="C3828" s="190" t="s">
        <v>4785</v>
      </c>
      <c r="D3828" s="190" t="s">
        <v>4497</v>
      </c>
    </row>
    <row r="3829" spans="1:4">
      <c r="A3829" s="190">
        <v>1971</v>
      </c>
      <c r="B3829" s="190" t="s">
        <v>4786</v>
      </c>
      <c r="C3829" s="190" t="s">
        <v>4786</v>
      </c>
      <c r="D3829" s="190" t="s">
        <v>4497</v>
      </c>
    </row>
    <row r="3830" spans="1:4">
      <c r="A3830" s="190">
        <v>1971</v>
      </c>
      <c r="B3830" s="190" t="s">
        <v>4787</v>
      </c>
      <c r="C3830" s="190" t="s">
        <v>4786</v>
      </c>
      <c r="D3830" s="190" t="s">
        <v>4497</v>
      </c>
    </row>
    <row r="3831" spans="1:4">
      <c r="A3831" s="190">
        <v>1965</v>
      </c>
      <c r="B3831" s="190" t="s">
        <v>4788</v>
      </c>
      <c r="C3831" s="190" t="s">
        <v>4788</v>
      </c>
      <c r="D3831" s="190" t="s">
        <v>4497</v>
      </c>
    </row>
    <row r="3832" spans="1:4">
      <c r="A3832" s="190">
        <v>1950</v>
      </c>
      <c r="B3832" s="190" t="s">
        <v>4789</v>
      </c>
      <c r="C3832" s="190" t="s">
        <v>4789</v>
      </c>
      <c r="D3832" s="190" t="s">
        <v>4497</v>
      </c>
    </row>
    <row r="3833" spans="1:4">
      <c r="A3833" s="190">
        <v>1958</v>
      </c>
      <c r="B3833" s="190" t="s">
        <v>4790</v>
      </c>
      <c r="C3833" s="190" t="s">
        <v>4789</v>
      </c>
      <c r="D3833" s="190" t="s">
        <v>4497</v>
      </c>
    </row>
    <row r="3834" spans="1:4">
      <c r="A3834" s="190">
        <v>1962</v>
      </c>
      <c r="B3834" s="190" t="s">
        <v>4791</v>
      </c>
      <c r="C3834" s="190" t="s">
        <v>4789</v>
      </c>
      <c r="D3834" s="190" t="s">
        <v>4497</v>
      </c>
    </row>
    <row r="3835" spans="1:4">
      <c r="A3835" s="190">
        <v>1967</v>
      </c>
      <c r="B3835" s="190" t="s">
        <v>4792</v>
      </c>
      <c r="C3835" s="190" t="s">
        <v>4789</v>
      </c>
      <c r="D3835" s="190" t="s">
        <v>4497</v>
      </c>
    </row>
    <row r="3836" spans="1:4">
      <c r="A3836" s="190">
        <v>1991</v>
      </c>
      <c r="B3836" s="190" t="s">
        <v>4793</v>
      </c>
      <c r="C3836" s="190" t="s">
        <v>4789</v>
      </c>
      <c r="D3836" s="190" t="s">
        <v>4497</v>
      </c>
    </row>
    <row r="3837" spans="1:4">
      <c r="A3837" s="190">
        <v>1991</v>
      </c>
      <c r="B3837" s="190" t="s">
        <v>4794</v>
      </c>
      <c r="C3837" s="190" t="s">
        <v>4789</v>
      </c>
      <c r="D3837" s="190" t="s">
        <v>4497</v>
      </c>
    </row>
    <row r="3838" spans="1:4">
      <c r="A3838" s="190">
        <v>1991</v>
      </c>
      <c r="B3838" s="190" t="s">
        <v>4795</v>
      </c>
      <c r="C3838" s="190" t="s">
        <v>4789</v>
      </c>
      <c r="D3838" s="190" t="s">
        <v>4497</v>
      </c>
    </row>
    <row r="3839" spans="1:4">
      <c r="A3839" s="190">
        <v>1991</v>
      </c>
      <c r="B3839" s="190" t="s">
        <v>4796</v>
      </c>
      <c r="C3839" s="190" t="s">
        <v>4789</v>
      </c>
      <c r="D3839" s="190" t="s">
        <v>4497</v>
      </c>
    </row>
    <row r="3840" spans="1:4">
      <c r="A3840" s="190">
        <v>1991</v>
      </c>
      <c r="B3840" s="190" t="s">
        <v>4797</v>
      </c>
      <c r="C3840" s="190" t="s">
        <v>4789</v>
      </c>
      <c r="D3840" s="190" t="s">
        <v>4497</v>
      </c>
    </row>
    <row r="3841" spans="1:4">
      <c r="A3841" s="190">
        <v>1992</v>
      </c>
      <c r="B3841" s="190" t="s">
        <v>4798</v>
      </c>
      <c r="C3841" s="190" t="s">
        <v>4789</v>
      </c>
      <c r="D3841" s="190" t="s">
        <v>4497</v>
      </c>
    </row>
    <row r="3842" spans="1:4">
      <c r="A3842" s="190">
        <v>1992</v>
      </c>
      <c r="B3842" s="190" t="s">
        <v>4799</v>
      </c>
      <c r="C3842" s="190" t="s">
        <v>4789</v>
      </c>
      <c r="D3842" s="190" t="s">
        <v>4497</v>
      </c>
    </row>
    <row r="3843" spans="1:4">
      <c r="A3843" s="190">
        <v>1992</v>
      </c>
      <c r="B3843" s="190" t="s">
        <v>4800</v>
      </c>
      <c r="C3843" s="190" t="s">
        <v>4789</v>
      </c>
      <c r="D3843" s="190" t="s">
        <v>4497</v>
      </c>
    </row>
    <row r="3844" spans="1:4">
      <c r="A3844" s="190">
        <v>1993</v>
      </c>
      <c r="B3844" s="190" t="s">
        <v>4801</v>
      </c>
      <c r="C3844" s="190" t="s">
        <v>4801</v>
      </c>
      <c r="D3844" s="190" t="s">
        <v>4497</v>
      </c>
    </row>
    <row r="3845" spans="1:4">
      <c r="A3845" s="190">
        <v>3937</v>
      </c>
      <c r="B3845" s="190" t="s">
        <v>4802</v>
      </c>
      <c r="C3845" s="190" t="s">
        <v>4802</v>
      </c>
      <c r="D3845" s="190" t="s">
        <v>4497</v>
      </c>
    </row>
    <row r="3846" spans="1:4">
      <c r="A3846" s="190">
        <v>3937</v>
      </c>
      <c r="B3846" s="190" t="s">
        <v>4802</v>
      </c>
      <c r="C3846" s="190" t="s">
        <v>4802</v>
      </c>
      <c r="D3846" s="190" t="s">
        <v>4497</v>
      </c>
    </row>
    <row r="3847" spans="1:4">
      <c r="A3847" s="190">
        <v>3922</v>
      </c>
      <c r="B3847" s="190" t="s">
        <v>4803</v>
      </c>
      <c r="C3847" s="190" t="s">
        <v>4803</v>
      </c>
      <c r="D3847" s="190" t="s">
        <v>4497</v>
      </c>
    </row>
    <row r="3848" spans="1:4">
      <c r="A3848" s="190">
        <v>3922</v>
      </c>
      <c r="B3848" s="190" t="s">
        <v>4804</v>
      </c>
      <c r="C3848" s="190" t="s">
        <v>4805</v>
      </c>
      <c r="D3848" s="190" t="s">
        <v>4497</v>
      </c>
    </row>
    <row r="3849" spans="1:4">
      <c r="A3849" s="190">
        <v>3926</v>
      </c>
      <c r="B3849" s="190" t="s">
        <v>4805</v>
      </c>
      <c r="C3849" s="190" t="s">
        <v>4805</v>
      </c>
      <c r="D3849" s="190" t="s">
        <v>4497</v>
      </c>
    </row>
    <row r="3850" spans="1:4">
      <c r="A3850" s="190">
        <v>3925</v>
      </c>
      <c r="B3850" s="190" t="s">
        <v>4806</v>
      </c>
      <c r="C3850" s="190" t="s">
        <v>4806</v>
      </c>
      <c r="D3850" s="190" t="s">
        <v>4497</v>
      </c>
    </row>
    <row r="3851" spans="1:4">
      <c r="A3851" s="190">
        <v>3931</v>
      </c>
      <c r="B3851" s="190" t="s">
        <v>4807</v>
      </c>
      <c r="C3851" s="190" t="s">
        <v>4807</v>
      </c>
      <c r="D3851" s="190" t="s">
        <v>4497</v>
      </c>
    </row>
    <row r="3852" spans="1:4">
      <c r="A3852" s="190">
        <v>3928</v>
      </c>
      <c r="B3852" s="190" t="s">
        <v>4808</v>
      </c>
      <c r="C3852" s="190" t="s">
        <v>4808</v>
      </c>
      <c r="D3852" s="190" t="s">
        <v>4497</v>
      </c>
    </row>
    <row r="3853" spans="1:4">
      <c r="A3853" s="190">
        <v>3905</v>
      </c>
      <c r="B3853" s="190" t="s">
        <v>4809</v>
      </c>
      <c r="C3853" s="190" t="s">
        <v>4809</v>
      </c>
      <c r="D3853" s="190" t="s">
        <v>4497</v>
      </c>
    </row>
    <row r="3854" spans="1:4">
      <c r="A3854" s="190">
        <v>3908</v>
      </c>
      <c r="B3854" s="190" t="s">
        <v>4810</v>
      </c>
      <c r="C3854" s="190" t="s">
        <v>4810</v>
      </c>
      <c r="D3854" s="190" t="s">
        <v>4497</v>
      </c>
    </row>
    <row r="3855" spans="1:4">
      <c r="A3855" s="190">
        <v>3906</v>
      </c>
      <c r="B3855" s="190" t="s">
        <v>4811</v>
      </c>
      <c r="C3855" s="190" t="s">
        <v>4811</v>
      </c>
      <c r="D3855" s="190" t="s">
        <v>4497</v>
      </c>
    </row>
    <row r="3856" spans="1:4">
      <c r="A3856" s="190">
        <v>3910</v>
      </c>
      <c r="B3856" s="190" t="s">
        <v>4812</v>
      </c>
      <c r="C3856" s="190" t="s">
        <v>4812</v>
      </c>
      <c r="D3856" s="190" t="s">
        <v>4497</v>
      </c>
    </row>
    <row r="3857" spans="1:4">
      <c r="A3857" s="190">
        <v>3924</v>
      </c>
      <c r="B3857" s="190" t="s">
        <v>4813</v>
      </c>
      <c r="C3857" s="190" t="s">
        <v>4814</v>
      </c>
      <c r="D3857" s="190" t="s">
        <v>4497</v>
      </c>
    </row>
    <row r="3858" spans="1:4">
      <c r="A3858" s="190">
        <v>3927</v>
      </c>
      <c r="B3858" s="190" t="s">
        <v>4815</v>
      </c>
      <c r="C3858" s="190" t="s">
        <v>4814</v>
      </c>
      <c r="D3858" s="190" t="s">
        <v>4497</v>
      </c>
    </row>
    <row r="3859" spans="1:4">
      <c r="A3859" s="190">
        <v>3922</v>
      </c>
      <c r="B3859" s="190" t="s">
        <v>4816</v>
      </c>
      <c r="C3859" s="190" t="s">
        <v>4817</v>
      </c>
      <c r="D3859" s="190" t="s">
        <v>4497</v>
      </c>
    </row>
    <row r="3860" spans="1:4">
      <c r="A3860" s="190">
        <v>3933</v>
      </c>
      <c r="B3860" s="190" t="s">
        <v>4818</v>
      </c>
      <c r="C3860" s="190" t="s">
        <v>4818</v>
      </c>
      <c r="D3860" s="190" t="s">
        <v>4497</v>
      </c>
    </row>
    <row r="3861" spans="1:4">
      <c r="A3861" s="190">
        <v>3929</v>
      </c>
      <c r="B3861" s="190" t="s">
        <v>4819</v>
      </c>
      <c r="C3861" s="190" t="s">
        <v>4819</v>
      </c>
      <c r="D3861" s="190" t="s">
        <v>4497</v>
      </c>
    </row>
    <row r="3862" spans="1:4">
      <c r="A3862" s="190">
        <v>3923</v>
      </c>
      <c r="B3862" s="190" t="s">
        <v>4820</v>
      </c>
      <c r="C3862" s="190" t="s">
        <v>4820</v>
      </c>
      <c r="D3862" s="190" t="s">
        <v>4497</v>
      </c>
    </row>
    <row r="3863" spans="1:4">
      <c r="A3863" s="190">
        <v>3930</v>
      </c>
      <c r="B3863" s="190" t="s">
        <v>4821</v>
      </c>
      <c r="C3863" s="190" t="s">
        <v>4821</v>
      </c>
      <c r="D3863" s="190" t="s">
        <v>4497</v>
      </c>
    </row>
    <row r="3864" spans="1:4">
      <c r="A3864" s="190">
        <v>3930</v>
      </c>
      <c r="B3864" s="190" t="s">
        <v>4822</v>
      </c>
      <c r="C3864" s="190" t="s">
        <v>4821</v>
      </c>
      <c r="D3864" s="190" t="s">
        <v>4497</v>
      </c>
    </row>
    <row r="3865" spans="1:4">
      <c r="A3865" s="190">
        <v>3932</v>
      </c>
      <c r="B3865" s="190" t="s">
        <v>4823</v>
      </c>
      <c r="C3865" s="190" t="s">
        <v>4823</v>
      </c>
      <c r="D3865" s="190" t="s">
        <v>4497</v>
      </c>
    </row>
    <row r="3866" spans="1:4">
      <c r="A3866" s="190">
        <v>3934</v>
      </c>
      <c r="B3866" s="190" t="s">
        <v>4824</v>
      </c>
      <c r="C3866" s="190" t="s">
        <v>4824</v>
      </c>
      <c r="D3866" s="190" t="s">
        <v>4497</v>
      </c>
    </row>
    <row r="3867" spans="1:4">
      <c r="A3867" s="190">
        <v>3920</v>
      </c>
      <c r="B3867" s="190" t="s">
        <v>4825</v>
      </c>
      <c r="C3867" s="190" t="s">
        <v>4825</v>
      </c>
      <c r="D3867" s="190" t="s">
        <v>4497</v>
      </c>
    </row>
    <row r="3868" spans="1:4">
      <c r="A3868" s="190">
        <v>2015</v>
      </c>
      <c r="B3868" s="190" t="s">
        <v>4826</v>
      </c>
      <c r="C3868" s="190" t="s">
        <v>4827</v>
      </c>
      <c r="D3868" s="190" t="s">
        <v>4828</v>
      </c>
    </row>
    <row r="3869" spans="1:4">
      <c r="A3869" s="190">
        <v>2017</v>
      </c>
      <c r="B3869" s="190" t="s">
        <v>4827</v>
      </c>
      <c r="C3869" s="190" t="s">
        <v>4827</v>
      </c>
      <c r="D3869" s="190" t="s">
        <v>4828</v>
      </c>
    </row>
    <row r="3870" spans="1:4">
      <c r="A3870" s="190">
        <v>2016</v>
      </c>
      <c r="B3870" s="190" t="s">
        <v>4829</v>
      </c>
      <c r="C3870" s="190" t="s">
        <v>4829</v>
      </c>
      <c r="D3870" s="190" t="s">
        <v>4828</v>
      </c>
    </row>
    <row r="3871" spans="1:4">
      <c r="A3871" s="190">
        <v>2019</v>
      </c>
      <c r="B3871" s="190" t="s">
        <v>4830</v>
      </c>
      <c r="C3871" s="190" t="s">
        <v>4830</v>
      </c>
      <c r="D3871" s="190" t="s">
        <v>4828</v>
      </c>
    </row>
    <row r="3872" spans="1:4">
      <c r="A3872" s="190">
        <v>2019</v>
      </c>
      <c r="B3872" s="190" t="s">
        <v>4831</v>
      </c>
      <c r="C3872" s="190" t="s">
        <v>4830</v>
      </c>
      <c r="D3872" s="190" t="s">
        <v>4828</v>
      </c>
    </row>
    <row r="3873" spans="1:4">
      <c r="A3873" s="190">
        <v>2037</v>
      </c>
      <c r="B3873" s="190" t="s">
        <v>4832</v>
      </c>
      <c r="C3873" s="190" t="s">
        <v>4830</v>
      </c>
      <c r="D3873" s="190" t="s">
        <v>4828</v>
      </c>
    </row>
    <row r="3874" spans="1:4">
      <c r="A3874" s="190">
        <v>2149</v>
      </c>
      <c r="B3874" s="190" t="s">
        <v>4833</v>
      </c>
      <c r="C3874" s="190" t="s">
        <v>4830</v>
      </c>
      <c r="D3874" s="190" t="s">
        <v>4828</v>
      </c>
    </row>
    <row r="3875" spans="1:4">
      <c r="A3875" s="190">
        <v>2149</v>
      </c>
      <c r="B3875" s="190" t="s">
        <v>4834</v>
      </c>
      <c r="C3875" s="190" t="s">
        <v>4830</v>
      </c>
      <c r="D3875" s="190" t="s">
        <v>4828</v>
      </c>
    </row>
    <row r="3876" spans="1:4">
      <c r="A3876" s="190">
        <v>2149</v>
      </c>
      <c r="B3876" s="190" t="s">
        <v>4835</v>
      </c>
      <c r="C3876" s="190" t="s">
        <v>4830</v>
      </c>
      <c r="D3876" s="190" t="s">
        <v>4828</v>
      </c>
    </row>
    <row r="3877" spans="1:4">
      <c r="A3877" s="190">
        <v>2012</v>
      </c>
      <c r="B3877" s="190" t="s">
        <v>4836</v>
      </c>
      <c r="C3877" s="190" t="s">
        <v>4837</v>
      </c>
      <c r="D3877" s="190" t="s">
        <v>4828</v>
      </c>
    </row>
    <row r="3878" spans="1:4">
      <c r="A3878" s="190">
        <v>2013</v>
      </c>
      <c r="B3878" s="190" t="s">
        <v>4838</v>
      </c>
      <c r="C3878" s="190" t="s">
        <v>4837</v>
      </c>
      <c r="D3878" s="190" t="s">
        <v>4828</v>
      </c>
    </row>
    <row r="3879" spans="1:4">
      <c r="A3879" s="190">
        <v>2014</v>
      </c>
      <c r="B3879" s="190" t="s">
        <v>4839</v>
      </c>
      <c r="C3879" s="190" t="s">
        <v>4837</v>
      </c>
      <c r="D3879" s="190" t="s">
        <v>4828</v>
      </c>
    </row>
    <row r="3880" spans="1:4">
      <c r="A3880" s="190">
        <v>2022</v>
      </c>
      <c r="B3880" s="190" t="s">
        <v>4840</v>
      </c>
      <c r="C3880" s="190" t="s">
        <v>4841</v>
      </c>
      <c r="D3880" s="190" t="s">
        <v>4828</v>
      </c>
    </row>
    <row r="3881" spans="1:4">
      <c r="A3881" s="190">
        <v>2023</v>
      </c>
      <c r="B3881" s="190" t="s">
        <v>4842</v>
      </c>
      <c r="C3881" s="190" t="s">
        <v>4841</v>
      </c>
      <c r="D3881" s="190" t="s">
        <v>4828</v>
      </c>
    </row>
    <row r="3882" spans="1:4">
      <c r="A3882" s="190">
        <v>2024</v>
      </c>
      <c r="B3882" s="190" t="s">
        <v>4843</v>
      </c>
      <c r="C3882" s="190" t="s">
        <v>4841</v>
      </c>
      <c r="D3882" s="190" t="s">
        <v>4828</v>
      </c>
    </row>
    <row r="3883" spans="1:4">
      <c r="A3883" s="190">
        <v>2025</v>
      </c>
      <c r="B3883" s="190" t="s">
        <v>4844</v>
      </c>
      <c r="C3883" s="190" t="s">
        <v>4841</v>
      </c>
      <c r="D3883" s="190" t="s">
        <v>4828</v>
      </c>
    </row>
    <row r="3884" spans="1:4">
      <c r="A3884" s="190">
        <v>2027</v>
      </c>
      <c r="B3884" s="190" t="s">
        <v>4845</v>
      </c>
      <c r="C3884" s="190" t="s">
        <v>4841</v>
      </c>
      <c r="D3884" s="190" t="s">
        <v>4828</v>
      </c>
    </row>
    <row r="3885" spans="1:4">
      <c r="A3885" s="190">
        <v>2027</v>
      </c>
      <c r="B3885" s="190" t="s">
        <v>4846</v>
      </c>
      <c r="C3885" s="190" t="s">
        <v>4841</v>
      </c>
      <c r="D3885" s="190" t="s">
        <v>4828</v>
      </c>
    </row>
    <row r="3886" spans="1:4">
      <c r="A3886" s="190">
        <v>2028</v>
      </c>
      <c r="B3886" s="190" t="s">
        <v>4847</v>
      </c>
      <c r="C3886" s="190" t="s">
        <v>4841</v>
      </c>
      <c r="D3886" s="190" t="s">
        <v>4828</v>
      </c>
    </row>
    <row r="3887" spans="1:4">
      <c r="A3887" s="190">
        <v>2300</v>
      </c>
      <c r="B3887" s="190" t="s">
        <v>4848</v>
      </c>
      <c r="C3887" s="190" t="s">
        <v>4848</v>
      </c>
      <c r="D3887" s="190" t="s">
        <v>4828</v>
      </c>
    </row>
    <row r="3888" spans="1:4">
      <c r="A3888" s="190">
        <v>2300</v>
      </c>
      <c r="B3888" s="190" t="s">
        <v>4849</v>
      </c>
      <c r="C3888" s="190" t="s">
        <v>4848</v>
      </c>
      <c r="D3888" s="190" t="s">
        <v>4828</v>
      </c>
    </row>
    <row r="3889" spans="1:4">
      <c r="A3889" s="190">
        <v>2322</v>
      </c>
      <c r="B3889" s="190" t="s">
        <v>4850</v>
      </c>
      <c r="C3889" s="190" t="s">
        <v>4848</v>
      </c>
      <c r="D3889" s="190" t="s">
        <v>4828</v>
      </c>
    </row>
    <row r="3890" spans="1:4">
      <c r="A3890" s="190">
        <v>2333</v>
      </c>
      <c r="B3890" s="190" t="s">
        <v>4849</v>
      </c>
      <c r="C3890" s="190" t="s">
        <v>1115</v>
      </c>
      <c r="D3890" s="190" t="s">
        <v>958</v>
      </c>
    </row>
    <row r="3891" spans="1:4">
      <c r="A3891" s="190">
        <v>2616</v>
      </c>
      <c r="B3891" s="190" t="s">
        <v>4849</v>
      </c>
      <c r="C3891" s="190" t="s">
        <v>1120</v>
      </c>
      <c r="D3891" s="190" t="s">
        <v>958</v>
      </c>
    </row>
    <row r="3892" spans="1:4">
      <c r="A3892" s="190">
        <v>2325</v>
      </c>
      <c r="B3892" s="190" t="s">
        <v>4851</v>
      </c>
      <c r="C3892" s="190" t="s">
        <v>4851</v>
      </c>
      <c r="D3892" s="190" t="s">
        <v>4828</v>
      </c>
    </row>
    <row r="3893" spans="1:4">
      <c r="A3893" s="190">
        <v>2314</v>
      </c>
      <c r="B3893" s="190" t="s">
        <v>4852</v>
      </c>
      <c r="C3893" s="190" t="s">
        <v>4853</v>
      </c>
      <c r="D3893" s="190" t="s">
        <v>4828</v>
      </c>
    </row>
    <row r="3894" spans="1:4">
      <c r="A3894" s="190">
        <v>2406</v>
      </c>
      <c r="B3894" s="190" t="s">
        <v>4854</v>
      </c>
      <c r="C3894" s="190" t="s">
        <v>4854</v>
      </c>
      <c r="D3894" s="190" t="s">
        <v>4828</v>
      </c>
    </row>
    <row r="3895" spans="1:4">
      <c r="A3895" s="190">
        <v>2406</v>
      </c>
      <c r="B3895" s="190" t="s">
        <v>4855</v>
      </c>
      <c r="C3895" s="190" t="s">
        <v>4854</v>
      </c>
      <c r="D3895" s="190" t="s">
        <v>4828</v>
      </c>
    </row>
    <row r="3896" spans="1:4">
      <c r="A3896" s="190">
        <v>2406</v>
      </c>
      <c r="B3896" s="190" t="s">
        <v>4856</v>
      </c>
      <c r="C3896" s="190" t="s">
        <v>4854</v>
      </c>
      <c r="D3896" s="190" t="s">
        <v>4828</v>
      </c>
    </row>
    <row r="3897" spans="1:4">
      <c r="A3897" s="190">
        <v>2406</v>
      </c>
      <c r="B3897" s="190" t="s">
        <v>4857</v>
      </c>
      <c r="C3897" s="190" t="s">
        <v>4854</v>
      </c>
      <c r="D3897" s="190" t="s">
        <v>4828</v>
      </c>
    </row>
    <row r="3898" spans="1:4">
      <c r="A3898" s="190">
        <v>2318</v>
      </c>
      <c r="B3898" s="190" t="s">
        <v>4858</v>
      </c>
      <c r="C3898" s="190" t="s">
        <v>4858</v>
      </c>
      <c r="D3898" s="190" t="s">
        <v>4828</v>
      </c>
    </row>
    <row r="3899" spans="1:4">
      <c r="A3899" s="190">
        <v>2414</v>
      </c>
      <c r="B3899" s="190" t="s">
        <v>4859</v>
      </c>
      <c r="C3899" s="190" t="s">
        <v>4859</v>
      </c>
      <c r="D3899" s="190" t="s">
        <v>4828</v>
      </c>
    </row>
    <row r="3900" spans="1:4">
      <c r="A3900" s="190">
        <v>2405</v>
      </c>
      <c r="B3900" s="190" t="s">
        <v>4860</v>
      </c>
      <c r="C3900" s="190" t="s">
        <v>4860</v>
      </c>
      <c r="D3900" s="190" t="s">
        <v>4828</v>
      </c>
    </row>
    <row r="3901" spans="1:4">
      <c r="A3901" s="190">
        <v>2400</v>
      </c>
      <c r="B3901" s="190" t="s">
        <v>4861</v>
      </c>
      <c r="C3901" s="190" t="s">
        <v>4861</v>
      </c>
      <c r="D3901" s="190" t="s">
        <v>4828</v>
      </c>
    </row>
    <row r="3902" spans="1:4">
      <c r="A3902" s="190">
        <v>2400</v>
      </c>
      <c r="B3902" s="190" t="s">
        <v>4862</v>
      </c>
      <c r="C3902" s="190" t="s">
        <v>4861</v>
      </c>
      <c r="D3902" s="190" t="s">
        <v>4828</v>
      </c>
    </row>
    <row r="3903" spans="1:4">
      <c r="A3903" s="190">
        <v>2416</v>
      </c>
      <c r="B3903" s="190" t="s">
        <v>4863</v>
      </c>
      <c r="C3903" s="190" t="s">
        <v>4861</v>
      </c>
      <c r="D3903" s="190" t="s">
        <v>4828</v>
      </c>
    </row>
    <row r="3904" spans="1:4">
      <c r="A3904" s="190">
        <v>2316</v>
      </c>
      <c r="B3904" s="190" t="s">
        <v>4864</v>
      </c>
      <c r="C3904" s="190" t="s">
        <v>4864</v>
      </c>
      <c r="D3904" s="190" t="s">
        <v>4828</v>
      </c>
    </row>
    <row r="3905" spans="1:4">
      <c r="A3905" s="190">
        <v>2316</v>
      </c>
      <c r="B3905" s="190" t="s">
        <v>4865</v>
      </c>
      <c r="C3905" s="190" t="s">
        <v>4864</v>
      </c>
      <c r="D3905" s="190" t="s">
        <v>4828</v>
      </c>
    </row>
    <row r="3906" spans="1:4">
      <c r="A3906" s="190">
        <v>2087</v>
      </c>
      <c r="B3906" s="190" t="s">
        <v>4866</v>
      </c>
      <c r="C3906" s="190" t="s">
        <v>4867</v>
      </c>
      <c r="D3906" s="190" t="s">
        <v>4828</v>
      </c>
    </row>
    <row r="3907" spans="1:4">
      <c r="A3907" s="190">
        <v>2088</v>
      </c>
      <c r="B3907" s="190" t="s">
        <v>4868</v>
      </c>
      <c r="C3907" s="190" t="s">
        <v>4869</v>
      </c>
      <c r="D3907" s="190" t="s">
        <v>4828</v>
      </c>
    </row>
    <row r="3908" spans="1:4">
      <c r="A3908" s="190">
        <v>2073</v>
      </c>
      <c r="B3908" s="190" t="s">
        <v>4870</v>
      </c>
      <c r="C3908" s="190" t="s">
        <v>4870</v>
      </c>
      <c r="D3908" s="190" t="s">
        <v>4828</v>
      </c>
    </row>
    <row r="3909" spans="1:4">
      <c r="A3909" s="190">
        <v>2068</v>
      </c>
      <c r="B3909" s="190" t="s">
        <v>4871</v>
      </c>
      <c r="C3909" s="190" t="s">
        <v>4872</v>
      </c>
      <c r="D3909" s="190" t="s">
        <v>4828</v>
      </c>
    </row>
    <row r="3910" spans="1:4">
      <c r="A3910" s="190">
        <v>2525</v>
      </c>
      <c r="B3910" s="190" t="s">
        <v>4873</v>
      </c>
      <c r="C3910" s="190" t="s">
        <v>4873</v>
      </c>
      <c r="D3910" s="190" t="s">
        <v>4828</v>
      </c>
    </row>
    <row r="3911" spans="1:4">
      <c r="A3911" s="190">
        <v>2523</v>
      </c>
      <c r="B3911" s="190" t="s">
        <v>4874</v>
      </c>
      <c r="C3911" s="190" t="s">
        <v>4874</v>
      </c>
      <c r="D3911" s="190" t="s">
        <v>4828</v>
      </c>
    </row>
    <row r="3912" spans="1:4">
      <c r="A3912" s="190">
        <v>2000</v>
      </c>
      <c r="B3912" s="190" t="s">
        <v>4875</v>
      </c>
      <c r="C3912" s="190" t="s">
        <v>4875</v>
      </c>
      <c r="D3912" s="190" t="s">
        <v>4828</v>
      </c>
    </row>
    <row r="3913" spans="1:4">
      <c r="A3913" s="190">
        <v>2034</v>
      </c>
      <c r="B3913" s="190" t="s">
        <v>4876</v>
      </c>
      <c r="C3913" s="190" t="s">
        <v>4875</v>
      </c>
      <c r="D3913" s="190" t="s">
        <v>4828</v>
      </c>
    </row>
    <row r="3914" spans="1:4">
      <c r="A3914" s="190">
        <v>2035</v>
      </c>
      <c r="B3914" s="190" t="s">
        <v>4877</v>
      </c>
      <c r="C3914" s="190" t="s">
        <v>4875</v>
      </c>
      <c r="D3914" s="190" t="s">
        <v>4828</v>
      </c>
    </row>
    <row r="3915" spans="1:4">
      <c r="A3915" s="190">
        <v>2036</v>
      </c>
      <c r="B3915" s="190" t="s">
        <v>4878</v>
      </c>
      <c r="C3915" s="190" t="s">
        <v>4875</v>
      </c>
      <c r="D3915" s="190" t="s">
        <v>4828</v>
      </c>
    </row>
    <row r="3916" spans="1:4">
      <c r="A3916" s="190">
        <v>2042</v>
      </c>
      <c r="B3916" s="190" t="s">
        <v>4879</v>
      </c>
      <c r="C3916" s="190" t="s">
        <v>4875</v>
      </c>
      <c r="D3916" s="190" t="s">
        <v>4828</v>
      </c>
    </row>
    <row r="3917" spans="1:4">
      <c r="A3917" s="190">
        <v>2067</v>
      </c>
      <c r="B3917" s="190" t="s">
        <v>4880</v>
      </c>
      <c r="C3917" s="190" t="s">
        <v>4875</v>
      </c>
      <c r="D3917" s="190" t="s">
        <v>4828</v>
      </c>
    </row>
    <row r="3918" spans="1:4">
      <c r="A3918" s="190">
        <v>2072</v>
      </c>
      <c r="B3918" s="190" t="s">
        <v>4881</v>
      </c>
      <c r="C3918" s="190" t="s">
        <v>4882</v>
      </c>
      <c r="D3918" s="190" t="s">
        <v>4828</v>
      </c>
    </row>
    <row r="3919" spans="1:4">
      <c r="A3919" s="190">
        <v>2074</v>
      </c>
      <c r="B3919" s="190" t="s">
        <v>4883</v>
      </c>
      <c r="C3919" s="190" t="s">
        <v>4884</v>
      </c>
      <c r="D3919" s="190" t="s">
        <v>4828</v>
      </c>
    </row>
    <row r="3920" spans="1:4">
      <c r="A3920" s="190">
        <v>2075</v>
      </c>
      <c r="B3920" s="190" t="s">
        <v>4885</v>
      </c>
      <c r="C3920" s="190" t="s">
        <v>4884</v>
      </c>
      <c r="D3920" s="190" t="s">
        <v>4828</v>
      </c>
    </row>
    <row r="3921" spans="1:4">
      <c r="A3921" s="190">
        <v>2075</v>
      </c>
      <c r="B3921" s="190" t="s">
        <v>4886</v>
      </c>
      <c r="C3921" s="190" t="s">
        <v>4884</v>
      </c>
      <c r="D3921" s="190" t="s">
        <v>4828</v>
      </c>
    </row>
    <row r="3922" spans="1:4">
      <c r="A3922" s="190">
        <v>2037</v>
      </c>
      <c r="B3922" s="190" t="s">
        <v>4887</v>
      </c>
      <c r="C3922" s="190" t="s">
        <v>4888</v>
      </c>
      <c r="D3922" s="190" t="s">
        <v>4828</v>
      </c>
    </row>
    <row r="3923" spans="1:4">
      <c r="A3923" s="190">
        <v>2043</v>
      </c>
      <c r="B3923" s="190" t="s">
        <v>4889</v>
      </c>
      <c r="C3923" s="190" t="s">
        <v>4888</v>
      </c>
      <c r="D3923" s="190" t="s">
        <v>4828</v>
      </c>
    </row>
    <row r="3924" spans="1:4">
      <c r="A3924" s="190">
        <v>2046</v>
      </c>
      <c r="B3924" s="190" t="s">
        <v>4890</v>
      </c>
      <c r="C3924" s="190" t="s">
        <v>4888</v>
      </c>
      <c r="D3924" s="190" t="s">
        <v>4828</v>
      </c>
    </row>
    <row r="3925" spans="1:4">
      <c r="A3925" s="190">
        <v>2052</v>
      </c>
      <c r="B3925" s="190" t="s">
        <v>4891</v>
      </c>
      <c r="C3925" s="190" t="s">
        <v>4888</v>
      </c>
      <c r="D3925" s="190" t="s">
        <v>4828</v>
      </c>
    </row>
    <row r="3926" spans="1:4">
      <c r="A3926" s="190">
        <v>2052</v>
      </c>
      <c r="B3926" s="190" t="s">
        <v>4892</v>
      </c>
      <c r="C3926" s="190" t="s">
        <v>4888</v>
      </c>
      <c r="D3926" s="190" t="s">
        <v>4828</v>
      </c>
    </row>
    <row r="3927" spans="1:4">
      <c r="A3927" s="190">
        <v>2053</v>
      </c>
      <c r="B3927" s="190" t="s">
        <v>4893</v>
      </c>
      <c r="C3927" s="190" t="s">
        <v>4888</v>
      </c>
      <c r="D3927" s="190" t="s">
        <v>4828</v>
      </c>
    </row>
    <row r="3928" spans="1:4">
      <c r="A3928" s="190">
        <v>2054</v>
      </c>
      <c r="B3928" s="190" t="s">
        <v>4894</v>
      </c>
      <c r="C3928" s="190" t="s">
        <v>4888</v>
      </c>
      <c r="D3928" s="190" t="s">
        <v>4828</v>
      </c>
    </row>
    <row r="3929" spans="1:4">
      <c r="A3929" s="190">
        <v>2054</v>
      </c>
      <c r="B3929" s="190" t="s">
        <v>4895</v>
      </c>
      <c r="C3929" s="190" t="s">
        <v>4888</v>
      </c>
      <c r="D3929" s="190" t="s">
        <v>4828</v>
      </c>
    </row>
    <row r="3930" spans="1:4">
      <c r="A3930" s="190">
        <v>2056</v>
      </c>
      <c r="B3930" s="190" t="s">
        <v>4896</v>
      </c>
      <c r="C3930" s="190" t="s">
        <v>4888</v>
      </c>
      <c r="D3930" s="190" t="s">
        <v>4828</v>
      </c>
    </row>
    <row r="3931" spans="1:4">
      <c r="A3931" s="190">
        <v>2057</v>
      </c>
      <c r="B3931" s="190" t="s">
        <v>4897</v>
      </c>
      <c r="C3931" s="190" t="s">
        <v>4888</v>
      </c>
      <c r="D3931" s="190" t="s">
        <v>4828</v>
      </c>
    </row>
    <row r="3932" spans="1:4">
      <c r="A3932" s="190">
        <v>2058</v>
      </c>
      <c r="B3932" s="190" t="s">
        <v>4898</v>
      </c>
      <c r="C3932" s="190" t="s">
        <v>4888</v>
      </c>
      <c r="D3932" s="190" t="s">
        <v>4828</v>
      </c>
    </row>
    <row r="3933" spans="1:4">
      <c r="A3933" s="190">
        <v>2063</v>
      </c>
      <c r="B3933" s="190" t="s">
        <v>4899</v>
      </c>
      <c r="C3933" s="190" t="s">
        <v>4888</v>
      </c>
      <c r="D3933" s="190" t="s">
        <v>4828</v>
      </c>
    </row>
    <row r="3934" spans="1:4">
      <c r="A3934" s="190">
        <v>2063</v>
      </c>
      <c r="B3934" s="190" t="s">
        <v>4900</v>
      </c>
      <c r="C3934" s="190" t="s">
        <v>4888</v>
      </c>
      <c r="D3934" s="190" t="s">
        <v>4828</v>
      </c>
    </row>
    <row r="3935" spans="1:4">
      <c r="A3935" s="190">
        <v>2063</v>
      </c>
      <c r="B3935" s="190" t="s">
        <v>4901</v>
      </c>
      <c r="C3935" s="190" t="s">
        <v>4888</v>
      </c>
      <c r="D3935" s="190" t="s">
        <v>4828</v>
      </c>
    </row>
    <row r="3936" spans="1:4">
      <c r="A3936" s="190">
        <v>2063</v>
      </c>
      <c r="B3936" s="190" t="s">
        <v>4902</v>
      </c>
      <c r="C3936" s="190" t="s">
        <v>4888</v>
      </c>
      <c r="D3936" s="190" t="s">
        <v>4828</v>
      </c>
    </row>
    <row r="3937" spans="1:4">
      <c r="A3937" s="190">
        <v>2065</v>
      </c>
      <c r="B3937" s="190" t="s">
        <v>4903</v>
      </c>
      <c r="C3937" s="190" t="s">
        <v>4888</v>
      </c>
      <c r="D3937" s="190" t="s">
        <v>4828</v>
      </c>
    </row>
    <row r="3938" spans="1:4">
      <c r="A3938" s="190">
        <v>2206</v>
      </c>
      <c r="B3938" s="190" t="s">
        <v>4904</v>
      </c>
      <c r="C3938" s="190" t="s">
        <v>4888</v>
      </c>
      <c r="D3938" s="190" t="s">
        <v>4828</v>
      </c>
    </row>
    <row r="3939" spans="1:4">
      <c r="A3939" s="190">
        <v>2207</v>
      </c>
      <c r="B3939" s="190" t="s">
        <v>4905</v>
      </c>
      <c r="C3939" s="190" t="s">
        <v>4888</v>
      </c>
      <c r="D3939" s="190" t="s">
        <v>4828</v>
      </c>
    </row>
    <row r="3940" spans="1:4">
      <c r="A3940" s="190">
        <v>2208</v>
      </c>
      <c r="B3940" s="190" t="s">
        <v>4906</v>
      </c>
      <c r="C3940" s="190" t="s">
        <v>4888</v>
      </c>
      <c r="D3940" s="190" t="s">
        <v>4828</v>
      </c>
    </row>
    <row r="3941" spans="1:4">
      <c r="A3941" s="190">
        <v>2117</v>
      </c>
      <c r="B3941" s="190" t="s">
        <v>4907</v>
      </c>
      <c r="C3941" s="190" t="s">
        <v>4907</v>
      </c>
      <c r="D3941" s="190" t="s">
        <v>4828</v>
      </c>
    </row>
    <row r="3942" spans="1:4">
      <c r="A3942" s="190">
        <v>2126</v>
      </c>
      <c r="B3942" s="190" t="s">
        <v>4908</v>
      </c>
      <c r="C3942" s="190" t="s">
        <v>4908</v>
      </c>
      <c r="D3942" s="190" t="s">
        <v>4828</v>
      </c>
    </row>
    <row r="3943" spans="1:4">
      <c r="A3943" s="190">
        <v>2103</v>
      </c>
      <c r="B3943" s="190" t="s">
        <v>4909</v>
      </c>
      <c r="C3943" s="190" t="s">
        <v>4910</v>
      </c>
      <c r="D3943" s="190" t="s">
        <v>4828</v>
      </c>
    </row>
    <row r="3944" spans="1:4">
      <c r="A3944" s="190">
        <v>2105</v>
      </c>
      <c r="B3944" s="190" t="s">
        <v>4911</v>
      </c>
      <c r="C3944" s="190" t="s">
        <v>4910</v>
      </c>
      <c r="D3944" s="190" t="s">
        <v>4828</v>
      </c>
    </row>
    <row r="3945" spans="1:4">
      <c r="A3945" s="190">
        <v>2108</v>
      </c>
      <c r="B3945" s="190" t="s">
        <v>4912</v>
      </c>
      <c r="C3945" s="190" t="s">
        <v>4910</v>
      </c>
      <c r="D3945" s="190" t="s">
        <v>4828</v>
      </c>
    </row>
    <row r="3946" spans="1:4">
      <c r="A3946" s="190">
        <v>2112</v>
      </c>
      <c r="B3946" s="190" t="s">
        <v>4913</v>
      </c>
      <c r="C3946" s="190" t="s">
        <v>4910</v>
      </c>
      <c r="D3946" s="190" t="s">
        <v>4828</v>
      </c>
    </row>
    <row r="3947" spans="1:4">
      <c r="A3947" s="190">
        <v>2113</v>
      </c>
      <c r="B3947" s="190" t="s">
        <v>4914</v>
      </c>
      <c r="C3947" s="190" t="s">
        <v>4910</v>
      </c>
      <c r="D3947" s="190" t="s">
        <v>4828</v>
      </c>
    </row>
    <row r="3948" spans="1:4">
      <c r="A3948" s="190">
        <v>2114</v>
      </c>
      <c r="B3948" s="190" t="s">
        <v>4915</v>
      </c>
      <c r="C3948" s="190" t="s">
        <v>4910</v>
      </c>
      <c r="D3948" s="190" t="s">
        <v>4828</v>
      </c>
    </row>
    <row r="3949" spans="1:4">
      <c r="A3949" s="190">
        <v>2115</v>
      </c>
      <c r="B3949" s="190" t="s">
        <v>4916</v>
      </c>
      <c r="C3949" s="190" t="s">
        <v>4910</v>
      </c>
      <c r="D3949" s="190" t="s">
        <v>4828</v>
      </c>
    </row>
    <row r="3950" spans="1:4">
      <c r="A3950" s="190">
        <v>2116</v>
      </c>
      <c r="B3950" s="190" t="s">
        <v>4917</v>
      </c>
      <c r="C3950" s="190" t="s">
        <v>4910</v>
      </c>
      <c r="D3950" s="190" t="s">
        <v>4828</v>
      </c>
    </row>
    <row r="3951" spans="1:4">
      <c r="A3951" s="190">
        <v>2123</v>
      </c>
      <c r="B3951" s="190" t="s">
        <v>4918</v>
      </c>
      <c r="C3951" s="190" t="s">
        <v>4910</v>
      </c>
      <c r="D3951" s="190" t="s">
        <v>4828</v>
      </c>
    </row>
    <row r="3952" spans="1:4">
      <c r="A3952" s="190">
        <v>2124</v>
      </c>
      <c r="B3952" s="190" t="s">
        <v>4919</v>
      </c>
      <c r="C3952" s="190" t="s">
        <v>4910</v>
      </c>
      <c r="D3952" s="190" t="s">
        <v>4828</v>
      </c>
    </row>
    <row r="3953" spans="1:4">
      <c r="A3953" s="190">
        <v>2127</v>
      </c>
      <c r="B3953" s="190" t="s">
        <v>4920</v>
      </c>
      <c r="C3953" s="190" t="s">
        <v>4910</v>
      </c>
      <c r="D3953" s="190" t="s">
        <v>4828</v>
      </c>
    </row>
    <row r="3954" spans="1:4">
      <c r="A3954" s="190">
        <v>1288</v>
      </c>
      <c r="B3954" s="190" t="s">
        <v>4921</v>
      </c>
      <c r="C3954" s="190" t="s">
        <v>4921</v>
      </c>
      <c r="D3954" s="190" t="s">
        <v>4922</v>
      </c>
    </row>
    <row r="3955" spans="1:4">
      <c r="A3955" s="190">
        <v>1247</v>
      </c>
      <c r="B3955" s="190" t="s">
        <v>4923</v>
      </c>
      <c r="C3955" s="190" t="s">
        <v>4923</v>
      </c>
      <c r="D3955" s="190" t="s">
        <v>4922</v>
      </c>
    </row>
    <row r="3956" spans="1:4">
      <c r="A3956" s="190">
        <v>1237</v>
      </c>
      <c r="B3956" s="190" t="s">
        <v>4924</v>
      </c>
      <c r="C3956" s="190" t="s">
        <v>4924</v>
      </c>
      <c r="D3956" s="190" t="s">
        <v>4922</v>
      </c>
    </row>
    <row r="3957" spans="1:4">
      <c r="A3957" s="190">
        <v>1285</v>
      </c>
      <c r="B3957" s="190" t="s">
        <v>4925</v>
      </c>
      <c r="C3957" s="190" t="s">
        <v>4926</v>
      </c>
      <c r="D3957" s="190" t="s">
        <v>4922</v>
      </c>
    </row>
    <row r="3958" spans="1:4">
      <c r="A3958" s="190">
        <v>1257</v>
      </c>
      <c r="B3958" s="190" t="s">
        <v>4927</v>
      </c>
      <c r="C3958" s="190" t="s">
        <v>4928</v>
      </c>
      <c r="D3958" s="190" t="s">
        <v>4922</v>
      </c>
    </row>
    <row r="3959" spans="1:4">
      <c r="A3959" s="190">
        <v>1293</v>
      </c>
      <c r="B3959" s="190" t="s">
        <v>4929</v>
      </c>
      <c r="C3959" s="190" t="s">
        <v>4929</v>
      </c>
      <c r="D3959" s="190" t="s">
        <v>4922</v>
      </c>
    </row>
    <row r="3960" spans="1:4">
      <c r="A3960" s="190">
        <v>1233</v>
      </c>
      <c r="B3960" s="190" t="s">
        <v>4930</v>
      </c>
      <c r="C3960" s="190" t="s">
        <v>4930</v>
      </c>
      <c r="D3960" s="190" t="s">
        <v>4922</v>
      </c>
    </row>
    <row r="3961" spans="1:4">
      <c r="A3961" s="190">
        <v>1227</v>
      </c>
      <c r="B3961" s="190" t="s">
        <v>4931</v>
      </c>
      <c r="C3961" s="190" t="s">
        <v>4932</v>
      </c>
      <c r="D3961" s="190" t="s">
        <v>4922</v>
      </c>
    </row>
    <row r="3962" spans="1:4">
      <c r="A3962" s="190">
        <v>1236</v>
      </c>
      <c r="B3962" s="190" t="s">
        <v>4933</v>
      </c>
      <c r="C3962" s="190" t="s">
        <v>4933</v>
      </c>
      <c r="D3962" s="190" t="s">
        <v>4922</v>
      </c>
    </row>
    <row r="3963" spans="1:4">
      <c r="A3963" s="190">
        <v>1298</v>
      </c>
      <c r="B3963" s="190" t="s">
        <v>4934</v>
      </c>
      <c r="C3963" s="190" t="s">
        <v>4934</v>
      </c>
      <c r="D3963" s="190" t="s">
        <v>4922</v>
      </c>
    </row>
    <row r="3964" spans="1:4">
      <c r="A3964" s="190">
        <v>1298</v>
      </c>
      <c r="B3964" s="190" t="s">
        <v>4934</v>
      </c>
      <c r="C3964" s="190" t="s">
        <v>4934</v>
      </c>
      <c r="D3964" s="190" t="s">
        <v>4922</v>
      </c>
    </row>
    <row r="3965" spans="1:4">
      <c r="A3965" s="190">
        <v>1284</v>
      </c>
      <c r="B3965" s="190" t="s">
        <v>4935</v>
      </c>
      <c r="C3965" s="190" t="s">
        <v>4935</v>
      </c>
      <c r="D3965" s="190" t="s">
        <v>4922</v>
      </c>
    </row>
    <row r="3966" spans="1:4">
      <c r="A3966" s="190">
        <v>1224</v>
      </c>
      <c r="B3966" s="190" t="s">
        <v>4936</v>
      </c>
      <c r="C3966" s="190" t="s">
        <v>4936</v>
      </c>
      <c r="D3966" s="190" t="s">
        <v>4922</v>
      </c>
    </row>
    <row r="3967" spans="1:4">
      <c r="A3967" s="190">
        <v>1231</v>
      </c>
      <c r="B3967" s="190" t="s">
        <v>4937</v>
      </c>
      <c r="C3967" s="190" t="s">
        <v>4936</v>
      </c>
      <c r="D3967" s="190" t="s">
        <v>4922</v>
      </c>
    </row>
    <row r="3968" spans="1:4">
      <c r="A3968" s="190">
        <v>1225</v>
      </c>
      <c r="B3968" s="190" t="s">
        <v>4938</v>
      </c>
      <c r="C3968" s="190" t="s">
        <v>4938</v>
      </c>
      <c r="D3968" s="190" t="s">
        <v>4922</v>
      </c>
    </row>
    <row r="3969" spans="1:4">
      <c r="A3969" s="190">
        <v>1244</v>
      </c>
      <c r="B3969" s="190" t="s">
        <v>4939</v>
      </c>
      <c r="C3969" s="190" t="s">
        <v>4939</v>
      </c>
      <c r="D3969" s="190" t="s">
        <v>4922</v>
      </c>
    </row>
    <row r="3970" spans="1:4">
      <c r="A3970" s="190">
        <v>1239</v>
      </c>
      <c r="B3970" s="190" t="s">
        <v>4940</v>
      </c>
      <c r="C3970" s="190" t="s">
        <v>4941</v>
      </c>
      <c r="D3970" s="190" t="s">
        <v>4922</v>
      </c>
    </row>
    <row r="3971" spans="1:4">
      <c r="A3971" s="190">
        <v>1222</v>
      </c>
      <c r="B3971" s="190" t="s">
        <v>4942</v>
      </c>
      <c r="C3971" s="190" t="s">
        <v>4943</v>
      </c>
      <c r="D3971" s="190" t="s">
        <v>4922</v>
      </c>
    </row>
    <row r="3972" spans="1:4">
      <c r="A3972" s="190">
        <v>1245</v>
      </c>
      <c r="B3972" s="190" t="s">
        <v>4943</v>
      </c>
      <c r="C3972" s="190" t="s">
        <v>4943</v>
      </c>
      <c r="D3972" s="190" t="s">
        <v>4922</v>
      </c>
    </row>
    <row r="3973" spans="1:4">
      <c r="A3973" s="190">
        <v>1223</v>
      </c>
      <c r="B3973" s="190" t="s">
        <v>4944</v>
      </c>
      <c r="C3973" s="190" t="s">
        <v>4944</v>
      </c>
      <c r="D3973" s="190" t="s">
        <v>4922</v>
      </c>
    </row>
    <row r="3974" spans="1:4">
      <c r="A3974" s="190">
        <v>1232</v>
      </c>
      <c r="B3974" s="190" t="s">
        <v>4945</v>
      </c>
      <c r="C3974" s="190" t="s">
        <v>4945</v>
      </c>
      <c r="D3974" s="190" t="s">
        <v>4922</v>
      </c>
    </row>
    <row r="3975" spans="1:4">
      <c r="A3975" s="190">
        <v>1246</v>
      </c>
      <c r="B3975" s="190" t="s">
        <v>4946</v>
      </c>
      <c r="C3975" s="190" t="s">
        <v>4947</v>
      </c>
      <c r="D3975" s="190" t="s">
        <v>4922</v>
      </c>
    </row>
    <row r="3976" spans="1:4">
      <c r="A3976" s="190">
        <v>1283</v>
      </c>
      <c r="B3976" s="190" t="s">
        <v>4948</v>
      </c>
      <c r="C3976" s="190" t="s">
        <v>4949</v>
      </c>
      <c r="D3976" s="190" t="s">
        <v>4922</v>
      </c>
    </row>
    <row r="3977" spans="1:4">
      <c r="A3977" s="190">
        <v>1283</v>
      </c>
      <c r="B3977" s="190" t="s">
        <v>4949</v>
      </c>
      <c r="C3977" s="190" t="s">
        <v>4949</v>
      </c>
      <c r="D3977" s="190" t="s">
        <v>4922</v>
      </c>
    </row>
    <row r="3978" spans="1:4">
      <c r="A3978" s="190">
        <v>1201</v>
      </c>
      <c r="B3978" s="190" t="s">
        <v>4950</v>
      </c>
      <c r="C3978" s="190" t="s">
        <v>4950</v>
      </c>
      <c r="D3978" s="190" t="s">
        <v>4922</v>
      </c>
    </row>
    <row r="3979" spans="1:4">
      <c r="A3979" s="190">
        <v>1202</v>
      </c>
      <c r="B3979" s="190" t="s">
        <v>4950</v>
      </c>
      <c r="C3979" s="190" t="s">
        <v>4950</v>
      </c>
      <c r="D3979" s="190" t="s">
        <v>4922</v>
      </c>
    </row>
    <row r="3980" spans="1:4">
      <c r="A3980" s="190">
        <v>1203</v>
      </c>
      <c r="B3980" s="190" t="s">
        <v>4950</v>
      </c>
      <c r="C3980" s="190" t="s">
        <v>4950</v>
      </c>
      <c r="D3980" s="190" t="s">
        <v>4922</v>
      </c>
    </row>
    <row r="3981" spans="1:4">
      <c r="A3981" s="190">
        <v>1204</v>
      </c>
      <c r="B3981" s="190" t="s">
        <v>4950</v>
      </c>
      <c r="C3981" s="190" t="s">
        <v>4950</v>
      </c>
      <c r="D3981" s="190" t="s">
        <v>4922</v>
      </c>
    </row>
    <row r="3982" spans="1:4">
      <c r="A3982" s="190">
        <v>1205</v>
      </c>
      <c r="B3982" s="190" t="s">
        <v>4950</v>
      </c>
      <c r="C3982" s="190" t="s">
        <v>4950</v>
      </c>
      <c r="D3982" s="190" t="s">
        <v>4922</v>
      </c>
    </row>
    <row r="3983" spans="1:4">
      <c r="A3983" s="190">
        <v>1206</v>
      </c>
      <c r="B3983" s="190" t="s">
        <v>4950</v>
      </c>
      <c r="C3983" s="190" t="s">
        <v>4950</v>
      </c>
      <c r="D3983" s="190" t="s">
        <v>4922</v>
      </c>
    </row>
    <row r="3984" spans="1:4">
      <c r="A3984" s="190">
        <v>1207</v>
      </c>
      <c r="B3984" s="190" t="s">
        <v>4950</v>
      </c>
      <c r="C3984" s="190" t="s">
        <v>4950</v>
      </c>
      <c r="D3984" s="190" t="s">
        <v>4922</v>
      </c>
    </row>
    <row r="3985" spans="1:4">
      <c r="A3985" s="190">
        <v>1208</v>
      </c>
      <c r="B3985" s="190" t="s">
        <v>4950</v>
      </c>
      <c r="C3985" s="190" t="s">
        <v>4950</v>
      </c>
      <c r="D3985" s="190" t="s">
        <v>4922</v>
      </c>
    </row>
    <row r="3986" spans="1:4">
      <c r="A3986" s="190">
        <v>1209</v>
      </c>
      <c r="B3986" s="190" t="s">
        <v>4950</v>
      </c>
      <c r="C3986" s="190" t="s">
        <v>4950</v>
      </c>
      <c r="D3986" s="190" t="s">
        <v>4922</v>
      </c>
    </row>
    <row r="3987" spans="1:4">
      <c r="A3987" s="190">
        <v>1227</v>
      </c>
      <c r="B3987" s="190" t="s">
        <v>4951</v>
      </c>
      <c r="C3987" s="190" t="s">
        <v>4950</v>
      </c>
      <c r="D3987" s="190" t="s">
        <v>4922</v>
      </c>
    </row>
    <row r="3988" spans="1:4">
      <c r="A3988" s="190">
        <v>1294</v>
      </c>
      <c r="B3988" s="190" t="s">
        <v>4952</v>
      </c>
      <c r="C3988" s="190" t="s">
        <v>4952</v>
      </c>
      <c r="D3988" s="190" t="s">
        <v>4922</v>
      </c>
    </row>
    <row r="3989" spans="1:4">
      <c r="A3989" s="190">
        <v>1215</v>
      </c>
      <c r="B3989" s="190" t="s">
        <v>4950</v>
      </c>
      <c r="C3989" s="190" t="s">
        <v>4953</v>
      </c>
      <c r="D3989" s="190" t="s">
        <v>4922</v>
      </c>
    </row>
    <row r="3990" spans="1:4">
      <c r="A3990" s="190">
        <v>1218</v>
      </c>
      <c r="B3990" s="190" t="s">
        <v>4953</v>
      </c>
      <c r="C3990" s="190" t="s">
        <v>4953</v>
      </c>
      <c r="D3990" s="190" t="s">
        <v>4922</v>
      </c>
    </row>
    <row r="3991" spans="1:4">
      <c r="A3991" s="190">
        <v>1251</v>
      </c>
      <c r="B3991" s="190" t="s">
        <v>4954</v>
      </c>
      <c r="C3991" s="190" t="s">
        <v>4954</v>
      </c>
      <c r="D3991" s="190" t="s">
        <v>4922</v>
      </c>
    </row>
    <row r="3992" spans="1:4">
      <c r="A3992" s="190">
        <v>1248</v>
      </c>
      <c r="B3992" s="190" t="s">
        <v>4955</v>
      </c>
      <c r="C3992" s="190" t="s">
        <v>4955</v>
      </c>
      <c r="D3992" s="190" t="s">
        <v>4922</v>
      </c>
    </row>
    <row r="3993" spans="1:4">
      <c r="A3993" s="190">
        <v>1254</v>
      </c>
      <c r="B3993" s="190" t="s">
        <v>4956</v>
      </c>
      <c r="C3993" s="190" t="s">
        <v>4956</v>
      </c>
      <c r="D3993" s="190" t="s">
        <v>4922</v>
      </c>
    </row>
    <row r="3994" spans="1:4">
      <c r="A3994" s="190">
        <v>1287</v>
      </c>
      <c r="B3994" s="190" t="s">
        <v>4957</v>
      </c>
      <c r="C3994" s="190" t="s">
        <v>4957</v>
      </c>
      <c r="D3994" s="190" t="s">
        <v>4922</v>
      </c>
    </row>
    <row r="3995" spans="1:4">
      <c r="A3995" s="190">
        <v>1212</v>
      </c>
      <c r="B3995" s="190" t="s">
        <v>4958</v>
      </c>
      <c r="C3995" s="190" t="s">
        <v>4959</v>
      </c>
      <c r="D3995" s="190" t="s">
        <v>4922</v>
      </c>
    </row>
    <row r="3996" spans="1:4">
      <c r="A3996" s="190">
        <v>1213</v>
      </c>
      <c r="B3996" s="190" t="s">
        <v>4960</v>
      </c>
      <c r="C3996" s="190" t="s">
        <v>4959</v>
      </c>
      <c r="D3996" s="190" t="s">
        <v>4922</v>
      </c>
    </row>
    <row r="3997" spans="1:4">
      <c r="A3997" s="190">
        <v>1252</v>
      </c>
      <c r="B3997" s="190" t="s">
        <v>4961</v>
      </c>
      <c r="C3997" s="190" t="s">
        <v>4961</v>
      </c>
      <c r="D3997" s="190" t="s">
        <v>4922</v>
      </c>
    </row>
    <row r="3998" spans="1:4">
      <c r="A3998" s="190">
        <v>1216</v>
      </c>
      <c r="B3998" s="190" t="s">
        <v>4962</v>
      </c>
      <c r="C3998" s="190" t="s">
        <v>4963</v>
      </c>
      <c r="D3998" s="190" t="s">
        <v>4922</v>
      </c>
    </row>
    <row r="3999" spans="1:4">
      <c r="A3999" s="190">
        <v>1217</v>
      </c>
      <c r="B3999" s="190" t="s">
        <v>4963</v>
      </c>
      <c r="C3999" s="190" t="s">
        <v>4963</v>
      </c>
      <c r="D3999" s="190" t="s">
        <v>4922</v>
      </c>
    </row>
    <row r="4000" spans="1:4">
      <c r="A4000" s="190">
        <v>1213</v>
      </c>
      <c r="B4000" s="190" t="s">
        <v>4964</v>
      </c>
      <c r="C4000" s="190" t="s">
        <v>4964</v>
      </c>
      <c r="D4000" s="190" t="s">
        <v>4922</v>
      </c>
    </row>
    <row r="4001" spans="1:4">
      <c r="A4001" s="190">
        <v>1258</v>
      </c>
      <c r="B4001" s="190" t="s">
        <v>4965</v>
      </c>
      <c r="C4001" s="190" t="s">
        <v>4966</v>
      </c>
      <c r="D4001" s="190" t="s">
        <v>4922</v>
      </c>
    </row>
    <row r="4002" spans="1:4">
      <c r="A4002" s="190">
        <v>1228</v>
      </c>
      <c r="B4002" s="190" t="s">
        <v>4967</v>
      </c>
      <c r="C4002" s="190" t="s">
        <v>4967</v>
      </c>
      <c r="D4002" s="190" t="s">
        <v>4922</v>
      </c>
    </row>
    <row r="4003" spans="1:4">
      <c r="A4003" s="190">
        <v>1292</v>
      </c>
      <c r="B4003" s="190" t="s">
        <v>4968</v>
      </c>
      <c r="C4003" s="190" t="s">
        <v>4969</v>
      </c>
      <c r="D4003" s="190" t="s">
        <v>4922</v>
      </c>
    </row>
    <row r="4004" spans="1:4">
      <c r="A4004" s="190">
        <v>1243</v>
      </c>
      <c r="B4004" s="190" t="s">
        <v>4970</v>
      </c>
      <c r="C4004" s="190" t="s">
        <v>4970</v>
      </c>
      <c r="D4004" s="190" t="s">
        <v>4922</v>
      </c>
    </row>
    <row r="4005" spans="1:4">
      <c r="A4005" s="190">
        <v>1241</v>
      </c>
      <c r="B4005" s="190" t="s">
        <v>4971</v>
      </c>
      <c r="C4005" s="190" t="s">
        <v>4971</v>
      </c>
      <c r="D4005" s="190" t="s">
        <v>4922</v>
      </c>
    </row>
    <row r="4006" spans="1:4">
      <c r="A4006" s="190">
        <v>1281</v>
      </c>
      <c r="B4006" s="190" t="s">
        <v>4972</v>
      </c>
      <c r="C4006" s="190" t="s">
        <v>4972</v>
      </c>
      <c r="D4006" s="190" t="s">
        <v>4922</v>
      </c>
    </row>
    <row r="4007" spans="1:4">
      <c r="A4007" s="190">
        <v>1242</v>
      </c>
      <c r="B4007" s="190" t="s">
        <v>4973</v>
      </c>
      <c r="C4007" s="190" t="s">
        <v>4973</v>
      </c>
      <c r="D4007" s="190" t="s">
        <v>4922</v>
      </c>
    </row>
    <row r="4008" spans="1:4">
      <c r="A4008" s="190">
        <v>1286</v>
      </c>
      <c r="B4008" s="190" t="s">
        <v>4974</v>
      </c>
      <c r="C4008" s="190" t="s">
        <v>4974</v>
      </c>
      <c r="D4008" s="190" t="s">
        <v>4922</v>
      </c>
    </row>
    <row r="4009" spans="1:4">
      <c r="A4009" s="190">
        <v>1226</v>
      </c>
      <c r="B4009" s="190" t="s">
        <v>4975</v>
      </c>
      <c r="C4009" s="190" t="s">
        <v>4975</v>
      </c>
      <c r="D4009" s="190" t="s">
        <v>4922</v>
      </c>
    </row>
    <row r="4010" spans="1:4">
      <c r="A4010" s="190">
        <v>1256</v>
      </c>
      <c r="B4010" s="190" t="s">
        <v>4976</v>
      </c>
      <c r="C4010" s="190" t="s">
        <v>4976</v>
      </c>
      <c r="D4010" s="190" t="s">
        <v>4922</v>
      </c>
    </row>
    <row r="4011" spans="1:4">
      <c r="A4011" s="190">
        <v>1253</v>
      </c>
      <c r="B4011" s="190" t="s">
        <v>4977</v>
      </c>
      <c r="C4011" s="190" t="s">
        <v>4977</v>
      </c>
      <c r="D4011" s="190" t="s">
        <v>4922</v>
      </c>
    </row>
    <row r="4012" spans="1:4">
      <c r="A4012" s="190">
        <v>1214</v>
      </c>
      <c r="B4012" s="190" t="s">
        <v>4978</v>
      </c>
      <c r="C4012" s="190" t="s">
        <v>4978</v>
      </c>
      <c r="D4012" s="190" t="s">
        <v>4922</v>
      </c>
    </row>
    <row r="4013" spans="1:4">
      <c r="A4013" s="190">
        <v>1219</v>
      </c>
      <c r="B4013" s="190" t="s">
        <v>4979</v>
      </c>
      <c r="C4013" s="190" t="s">
        <v>4978</v>
      </c>
      <c r="D4013" s="190" t="s">
        <v>4922</v>
      </c>
    </row>
    <row r="4014" spans="1:4">
      <c r="A4014" s="190">
        <v>1219</v>
      </c>
      <c r="B4014" s="190" t="s">
        <v>4980</v>
      </c>
      <c r="C4014" s="190" t="s">
        <v>4978</v>
      </c>
      <c r="D4014" s="190" t="s">
        <v>4922</v>
      </c>
    </row>
    <row r="4015" spans="1:4">
      <c r="A4015" s="190">
        <v>1219</v>
      </c>
      <c r="B4015" s="190" t="s">
        <v>4981</v>
      </c>
      <c r="C4015" s="190" t="s">
        <v>4978</v>
      </c>
      <c r="D4015" s="190" t="s">
        <v>4922</v>
      </c>
    </row>
    <row r="4016" spans="1:4">
      <c r="A4016" s="190">
        <v>1220</v>
      </c>
      <c r="B4016" s="190" t="s">
        <v>4982</v>
      </c>
      <c r="C4016" s="190" t="s">
        <v>4978</v>
      </c>
      <c r="D4016" s="190" t="s">
        <v>4922</v>
      </c>
    </row>
    <row r="4017" spans="1:4">
      <c r="A4017" s="190">
        <v>1290</v>
      </c>
      <c r="B4017" s="190" t="s">
        <v>4983</v>
      </c>
      <c r="C4017" s="190" t="s">
        <v>4983</v>
      </c>
      <c r="D4017" s="190" t="s">
        <v>4922</v>
      </c>
    </row>
    <row r="4018" spans="1:4">
      <c r="A4018" s="190">
        <v>1234</v>
      </c>
      <c r="B4018" s="190" t="s">
        <v>4984</v>
      </c>
      <c r="C4018" s="190" t="s">
        <v>4985</v>
      </c>
      <c r="D4018" s="190" t="s">
        <v>4922</v>
      </c>
    </row>
    <row r="4019" spans="1:4">
      <c r="A4019" s="190">
        <v>1255</v>
      </c>
      <c r="B4019" s="190" t="s">
        <v>4985</v>
      </c>
      <c r="C4019" s="190" t="s">
        <v>4985</v>
      </c>
      <c r="D4019" s="190" t="s">
        <v>4922</v>
      </c>
    </row>
    <row r="4020" spans="1:4">
      <c r="A4020" s="190">
        <v>2856</v>
      </c>
      <c r="B4020" s="190" t="s">
        <v>4986</v>
      </c>
      <c r="C4020" s="190" t="s">
        <v>4986</v>
      </c>
      <c r="D4020" s="190" t="s">
        <v>4987</v>
      </c>
    </row>
    <row r="4021" spans="1:4">
      <c r="A4021" s="190">
        <v>2857</v>
      </c>
      <c r="B4021" s="190" t="s">
        <v>4988</v>
      </c>
      <c r="C4021" s="190" t="s">
        <v>4986</v>
      </c>
      <c r="D4021" s="190" t="s">
        <v>4987</v>
      </c>
    </row>
    <row r="4022" spans="1:4">
      <c r="A4022" s="190">
        <v>2803</v>
      </c>
      <c r="B4022" s="190" t="s">
        <v>4989</v>
      </c>
      <c r="C4022" s="190" t="s">
        <v>4989</v>
      </c>
      <c r="D4022" s="190" t="s">
        <v>4987</v>
      </c>
    </row>
    <row r="4023" spans="1:4">
      <c r="A4023" s="190">
        <v>2843</v>
      </c>
      <c r="B4023" s="190" t="s">
        <v>4990</v>
      </c>
      <c r="C4023" s="190" t="s">
        <v>4991</v>
      </c>
      <c r="D4023" s="190" t="s">
        <v>4987</v>
      </c>
    </row>
    <row r="4024" spans="1:4">
      <c r="A4024" s="190">
        <v>2825</v>
      </c>
      <c r="B4024" s="190" t="s">
        <v>4992</v>
      </c>
      <c r="C4024" s="190" t="s">
        <v>4992</v>
      </c>
      <c r="D4024" s="190" t="s">
        <v>4987</v>
      </c>
    </row>
    <row r="4025" spans="1:4">
      <c r="A4025" s="190">
        <v>2830</v>
      </c>
      <c r="B4025" s="190" t="s">
        <v>4993</v>
      </c>
      <c r="C4025" s="190" t="s">
        <v>4993</v>
      </c>
      <c r="D4025" s="190" t="s">
        <v>4987</v>
      </c>
    </row>
    <row r="4026" spans="1:4">
      <c r="A4026" s="190">
        <v>2830</v>
      </c>
      <c r="B4026" s="190" t="s">
        <v>4994</v>
      </c>
      <c r="C4026" s="190" t="s">
        <v>4993</v>
      </c>
      <c r="D4026" s="190" t="s">
        <v>4987</v>
      </c>
    </row>
    <row r="4027" spans="1:4">
      <c r="A4027" s="190">
        <v>2832</v>
      </c>
      <c r="B4027" s="190" t="s">
        <v>4995</v>
      </c>
      <c r="C4027" s="190" t="s">
        <v>4993</v>
      </c>
      <c r="D4027" s="190" t="s">
        <v>4987</v>
      </c>
    </row>
    <row r="4028" spans="1:4">
      <c r="A4028" s="190">
        <v>2822</v>
      </c>
      <c r="B4028" s="190" t="s">
        <v>4996</v>
      </c>
      <c r="C4028" s="190" t="s">
        <v>4996</v>
      </c>
      <c r="D4028" s="190" t="s">
        <v>4987</v>
      </c>
    </row>
    <row r="4029" spans="1:4">
      <c r="A4029" s="190">
        <v>2823</v>
      </c>
      <c r="B4029" s="190" t="s">
        <v>4997</v>
      </c>
      <c r="C4029" s="190" t="s">
        <v>4996</v>
      </c>
      <c r="D4029" s="190" t="s">
        <v>4987</v>
      </c>
    </row>
    <row r="4030" spans="1:4">
      <c r="A4030" s="190">
        <v>2852</v>
      </c>
      <c r="B4030" s="190" t="s">
        <v>4998</v>
      </c>
      <c r="C4030" s="190" t="s">
        <v>4998</v>
      </c>
      <c r="D4030" s="190" t="s">
        <v>4987</v>
      </c>
    </row>
    <row r="4031" spans="1:4">
      <c r="A4031" s="190">
        <v>2800</v>
      </c>
      <c r="B4031" s="190" t="s">
        <v>4999</v>
      </c>
      <c r="C4031" s="190" t="s">
        <v>4999</v>
      </c>
      <c r="D4031" s="190" t="s">
        <v>4987</v>
      </c>
    </row>
    <row r="4032" spans="1:4">
      <c r="A4032" s="190">
        <v>2802</v>
      </c>
      <c r="B4032" s="190" t="s">
        <v>5000</v>
      </c>
      <c r="C4032" s="190" t="s">
        <v>5000</v>
      </c>
      <c r="D4032" s="190" t="s">
        <v>4987</v>
      </c>
    </row>
    <row r="4033" spans="1:4">
      <c r="A4033" s="190">
        <v>2813</v>
      </c>
      <c r="B4033" s="190" t="s">
        <v>5001</v>
      </c>
      <c r="C4033" s="190" t="s">
        <v>5001</v>
      </c>
      <c r="D4033" s="190" t="s">
        <v>4987</v>
      </c>
    </row>
    <row r="4034" spans="1:4">
      <c r="A4034" s="190">
        <v>2827</v>
      </c>
      <c r="B4034" s="190" t="s">
        <v>5002</v>
      </c>
      <c r="C4034" s="190" t="s">
        <v>5002</v>
      </c>
      <c r="D4034" s="190" t="s">
        <v>4987</v>
      </c>
    </row>
    <row r="4035" spans="1:4">
      <c r="A4035" s="190">
        <v>2806</v>
      </c>
      <c r="B4035" s="190" t="s">
        <v>5003</v>
      </c>
      <c r="C4035" s="190" t="s">
        <v>5003</v>
      </c>
      <c r="D4035" s="190" t="s">
        <v>4987</v>
      </c>
    </row>
    <row r="4036" spans="1:4">
      <c r="A4036" s="190">
        <v>2812</v>
      </c>
      <c r="B4036" s="190" t="s">
        <v>5004</v>
      </c>
      <c r="C4036" s="190" t="s">
        <v>5004</v>
      </c>
      <c r="D4036" s="190" t="s">
        <v>4987</v>
      </c>
    </row>
    <row r="4037" spans="1:4">
      <c r="A4037" s="190">
        <v>2807</v>
      </c>
      <c r="B4037" s="190" t="s">
        <v>5005</v>
      </c>
      <c r="C4037" s="190" t="s">
        <v>5005</v>
      </c>
      <c r="D4037" s="190" t="s">
        <v>4987</v>
      </c>
    </row>
    <row r="4038" spans="1:4">
      <c r="A4038" s="190">
        <v>2807</v>
      </c>
      <c r="B4038" s="190" t="s">
        <v>5006</v>
      </c>
      <c r="C4038" s="190" t="s">
        <v>5005</v>
      </c>
      <c r="D4038" s="190" t="s">
        <v>4987</v>
      </c>
    </row>
    <row r="4039" spans="1:4">
      <c r="A4039" s="190">
        <v>2842</v>
      </c>
      <c r="B4039" s="190" t="s">
        <v>5007</v>
      </c>
      <c r="C4039" s="190" t="s">
        <v>5007</v>
      </c>
      <c r="D4039" s="190" t="s">
        <v>4987</v>
      </c>
    </row>
    <row r="4040" spans="1:4">
      <c r="A4040" s="190">
        <v>2873</v>
      </c>
      <c r="B4040" s="190" t="s">
        <v>5008</v>
      </c>
      <c r="C4040" s="190" t="s">
        <v>5008</v>
      </c>
      <c r="D4040" s="190" t="s">
        <v>4987</v>
      </c>
    </row>
    <row r="4041" spans="1:4">
      <c r="A4041" s="190">
        <v>2805</v>
      </c>
      <c r="B4041" s="190" t="s">
        <v>5009</v>
      </c>
      <c r="C4041" s="190" t="s">
        <v>5009</v>
      </c>
      <c r="D4041" s="190" t="s">
        <v>4987</v>
      </c>
    </row>
    <row r="4042" spans="1:4">
      <c r="A4042" s="190">
        <v>2853</v>
      </c>
      <c r="B4042" s="190" t="s">
        <v>5010</v>
      </c>
      <c r="C4042" s="190" t="s">
        <v>5011</v>
      </c>
      <c r="D4042" s="190" t="s">
        <v>4987</v>
      </c>
    </row>
    <row r="4043" spans="1:4">
      <c r="A4043" s="190">
        <v>2854</v>
      </c>
      <c r="B4043" s="190" t="s">
        <v>5012</v>
      </c>
      <c r="C4043" s="190" t="s">
        <v>5011</v>
      </c>
      <c r="D4043" s="190" t="s">
        <v>4987</v>
      </c>
    </row>
    <row r="4044" spans="1:4">
      <c r="A4044" s="190">
        <v>2855</v>
      </c>
      <c r="B4044" s="190" t="s">
        <v>5013</v>
      </c>
      <c r="C4044" s="190" t="s">
        <v>5011</v>
      </c>
      <c r="D4044" s="190" t="s">
        <v>4987</v>
      </c>
    </row>
    <row r="4045" spans="1:4">
      <c r="A4045" s="190">
        <v>2863</v>
      </c>
      <c r="B4045" s="190" t="s">
        <v>5014</v>
      </c>
      <c r="C4045" s="190" t="s">
        <v>5011</v>
      </c>
      <c r="D4045" s="190" t="s">
        <v>4987</v>
      </c>
    </row>
    <row r="4046" spans="1:4">
      <c r="A4046" s="190">
        <v>2864</v>
      </c>
      <c r="B4046" s="190" t="s">
        <v>5015</v>
      </c>
      <c r="C4046" s="190" t="s">
        <v>5011</v>
      </c>
      <c r="D4046" s="190" t="s">
        <v>4987</v>
      </c>
    </row>
    <row r="4047" spans="1:4">
      <c r="A4047" s="190">
        <v>2824</v>
      </c>
      <c r="B4047" s="190" t="s">
        <v>5016</v>
      </c>
      <c r="C4047" s="190" t="s">
        <v>5017</v>
      </c>
      <c r="D4047" s="190" t="s">
        <v>4987</v>
      </c>
    </row>
    <row r="4048" spans="1:4">
      <c r="A4048" s="190">
        <v>2826</v>
      </c>
      <c r="B4048" s="190" t="s">
        <v>5018</v>
      </c>
      <c r="C4048" s="190" t="s">
        <v>5017</v>
      </c>
      <c r="D4048" s="190" t="s">
        <v>4987</v>
      </c>
    </row>
    <row r="4049" spans="1:4">
      <c r="A4049" s="190">
        <v>2828</v>
      </c>
      <c r="B4049" s="190" t="s">
        <v>5019</v>
      </c>
      <c r="C4049" s="190" t="s">
        <v>5017</v>
      </c>
      <c r="D4049" s="190" t="s">
        <v>4987</v>
      </c>
    </row>
    <row r="4050" spans="1:4">
      <c r="A4050" s="190">
        <v>2829</v>
      </c>
      <c r="B4050" s="190" t="s">
        <v>5020</v>
      </c>
      <c r="C4050" s="190" t="s">
        <v>5017</v>
      </c>
      <c r="D4050" s="190" t="s">
        <v>4987</v>
      </c>
    </row>
    <row r="4051" spans="1:4">
      <c r="A4051" s="190">
        <v>2360</v>
      </c>
      <c r="B4051" s="190" t="s">
        <v>5021</v>
      </c>
      <c r="C4051" s="190" t="s">
        <v>5022</v>
      </c>
      <c r="D4051" s="190" t="s">
        <v>4987</v>
      </c>
    </row>
    <row r="4052" spans="1:4">
      <c r="A4052" s="190">
        <v>2336</v>
      </c>
      <c r="B4052" s="190" t="s">
        <v>5023</v>
      </c>
      <c r="C4052" s="190" t="s">
        <v>5023</v>
      </c>
      <c r="D4052" s="190" t="s">
        <v>4987</v>
      </c>
    </row>
    <row r="4053" spans="1:4">
      <c r="A4053" s="190">
        <v>2345</v>
      </c>
      <c r="B4053" s="190" t="s">
        <v>5024</v>
      </c>
      <c r="C4053" s="190" t="s">
        <v>5024</v>
      </c>
      <c r="D4053" s="190" t="s">
        <v>4987</v>
      </c>
    </row>
    <row r="4054" spans="1:4">
      <c r="A4054" s="190">
        <v>2345</v>
      </c>
      <c r="B4054" s="190" t="s">
        <v>5025</v>
      </c>
      <c r="C4054" s="190" t="s">
        <v>5025</v>
      </c>
      <c r="D4054" s="190" t="s">
        <v>4987</v>
      </c>
    </row>
    <row r="4055" spans="1:4">
      <c r="A4055" s="190">
        <v>2363</v>
      </c>
      <c r="B4055" s="190" t="s">
        <v>5026</v>
      </c>
      <c r="C4055" s="190" t="s">
        <v>5026</v>
      </c>
      <c r="D4055" s="190" t="s">
        <v>4987</v>
      </c>
    </row>
    <row r="4056" spans="1:4">
      <c r="A4056" s="190">
        <v>2714</v>
      </c>
      <c r="B4056" s="190" t="s">
        <v>5027</v>
      </c>
      <c r="C4056" s="190" t="s">
        <v>5028</v>
      </c>
      <c r="D4056" s="190" t="s">
        <v>4987</v>
      </c>
    </row>
    <row r="4057" spans="1:4">
      <c r="A4057" s="190">
        <v>2714</v>
      </c>
      <c r="B4057" s="190" t="s">
        <v>5029</v>
      </c>
      <c r="C4057" s="190" t="s">
        <v>5028</v>
      </c>
      <c r="D4057" s="190" t="s">
        <v>4987</v>
      </c>
    </row>
    <row r="4058" spans="1:4">
      <c r="A4058" s="190">
        <v>2718</v>
      </c>
      <c r="B4058" s="190" t="s">
        <v>5030</v>
      </c>
      <c r="C4058" s="190" t="s">
        <v>5031</v>
      </c>
      <c r="D4058" s="190" t="s">
        <v>4987</v>
      </c>
    </row>
    <row r="4059" spans="1:4">
      <c r="A4059" s="190">
        <v>2718</v>
      </c>
      <c r="B4059" s="190" t="s">
        <v>5032</v>
      </c>
      <c r="C4059" s="190" t="s">
        <v>5031</v>
      </c>
      <c r="D4059" s="190" t="s">
        <v>4987</v>
      </c>
    </row>
    <row r="4060" spans="1:4">
      <c r="A4060" s="190">
        <v>2362</v>
      </c>
      <c r="B4060" s="190" t="s">
        <v>5033</v>
      </c>
      <c r="C4060" s="190" t="s">
        <v>5033</v>
      </c>
      <c r="D4060" s="190" t="s">
        <v>4987</v>
      </c>
    </row>
    <row r="4061" spans="1:4">
      <c r="A4061" s="190">
        <v>2362</v>
      </c>
      <c r="B4061" s="190" t="s">
        <v>5034</v>
      </c>
      <c r="C4061" s="190" t="s">
        <v>5033</v>
      </c>
      <c r="D4061" s="190" t="s">
        <v>4987</v>
      </c>
    </row>
    <row r="4062" spans="1:4">
      <c r="A4062" s="190">
        <v>2338</v>
      </c>
      <c r="B4062" s="190" t="s">
        <v>5035</v>
      </c>
      <c r="C4062" s="190" t="s">
        <v>5036</v>
      </c>
      <c r="D4062" s="190" t="s">
        <v>4987</v>
      </c>
    </row>
    <row r="4063" spans="1:4">
      <c r="A4063" s="190">
        <v>2338</v>
      </c>
      <c r="B4063" s="190" t="s">
        <v>5036</v>
      </c>
      <c r="C4063" s="190" t="s">
        <v>5036</v>
      </c>
      <c r="D4063" s="190" t="s">
        <v>4987</v>
      </c>
    </row>
    <row r="4064" spans="1:4">
      <c r="A4064" s="190">
        <v>2345</v>
      </c>
      <c r="B4064" s="190" t="s">
        <v>5037</v>
      </c>
      <c r="C4064" s="190" t="s">
        <v>5036</v>
      </c>
      <c r="D4064" s="190" t="s">
        <v>4987</v>
      </c>
    </row>
    <row r="4065" spans="1:4">
      <c r="A4065" s="190">
        <v>2340</v>
      </c>
      <c r="B4065" s="190" t="s">
        <v>5038</v>
      </c>
      <c r="C4065" s="190" t="s">
        <v>5038</v>
      </c>
      <c r="D4065" s="190" t="s">
        <v>4987</v>
      </c>
    </row>
    <row r="4066" spans="1:4">
      <c r="A4066" s="190">
        <v>2350</v>
      </c>
      <c r="B4066" s="190" t="s">
        <v>5039</v>
      </c>
      <c r="C4066" s="190" t="s">
        <v>5039</v>
      </c>
      <c r="D4066" s="190" t="s">
        <v>4987</v>
      </c>
    </row>
    <row r="4067" spans="1:4">
      <c r="A4067" s="190">
        <v>2353</v>
      </c>
      <c r="B4067" s="190" t="s">
        <v>5040</v>
      </c>
      <c r="C4067" s="190" t="s">
        <v>5039</v>
      </c>
      <c r="D4067" s="190" t="s">
        <v>4987</v>
      </c>
    </row>
    <row r="4068" spans="1:4">
      <c r="A4068" s="190">
        <v>2354</v>
      </c>
      <c r="B4068" s="190" t="s">
        <v>5041</v>
      </c>
      <c r="C4068" s="190" t="s">
        <v>5039</v>
      </c>
      <c r="D4068" s="190" t="s">
        <v>4987</v>
      </c>
    </row>
    <row r="4069" spans="1:4">
      <c r="A4069" s="190">
        <v>2364</v>
      </c>
      <c r="B4069" s="190" t="s">
        <v>5042</v>
      </c>
      <c r="C4069" s="190" t="s">
        <v>5043</v>
      </c>
      <c r="D4069" s="190" t="s">
        <v>4987</v>
      </c>
    </row>
    <row r="4070" spans="1:4">
      <c r="A4070" s="190">
        <v>2882</v>
      </c>
      <c r="B4070" s="190" t="s">
        <v>5044</v>
      </c>
      <c r="C4070" s="190" t="s">
        <v>5043</v>
      </c>
      <c r="D4070" s="190" t="s">
        <v>4987</v>
      </c>
    </row>
    <row r="4071" spans="1:4">
      <c r="A4071" s="190">
        <v>2887</v>
      </c>
      <c r="B4071" s="190" t="s">
        <v>5045</v>
      </c>
      <c r="C4071" s="190" t="s">
        <v>5045</v>
      </c>
      <c r="D4071" s="190" t="s">
        <v>4987</v>
      </c>
    </row>
    <row r="4072" spans="1:4">
      <c r="A4072" s="190">
        <v>2942</v>
      </c>
      <c r="B4072" s="190" t="s">
        <v>5046</v>
      </c>
      <c r="C4072" s="190" t="s">
        <v>5046</v>
      </c>
      <c r="D4072" s="190" t="s">
        <v>4987</v>
      </c>
    </row>
    <row r="4073" spans="1:4">
      <c r="A4073" s="190">
        <v>2935</v>
      </c>
      <c r="B4073" s="190" t="s">
        <v>5047</v>
      </c>
      <c r="C4073" s="190" t="s">
        <v>5047</v>
      </c>
      <c r="D4073" s="190" t="s">
        <v>4987</v>
      </c>
    </row>
    <row r="4074" spans="1:4">
      <c r="A4074" s="190">
        <v>2926</v>
      </c>
      <c r="B4074" s="190" t="s">
        <v>5048</v>
      </c>
      <c r="C4074" s="190" t="s">
        <v>5048</v>
      </c>
      <c r="D4074" s="190" t="s">
        <v>4987</v>
      </c>
    </row>
    <row r="4075" spans="1:4">
      <c r="A4075" s="190">
        <v>2944</v>
      </c>
      <c r="B4075" s="190" t="s">
        <v>5049</v>
      </c>
      <c r="C4075" s="190" t="s">
        <v>5049</v>
      </c>
      <c r="D4075" s="190" t="s">
        <v>4987</v>
      </c>
    </row>
    <row r="4076" spans="1:4">
      <c r="A4076" s="190">
        <v>2915</v>
      </c>
      <c r="B4076" s="190" t="s">
        <v>5050</v>
      </c>
      <c r="C4076" s="190" t="s">
        <v>5050</v>
      </c>
      <c r="D4076" s="190" t="s">
        <v>4987</v>
      </c>
    </row>
    <row r="4077" spans="1:4">
      <c r="A4077" s="190">
        <v>2932</v>
      </c>
      <c r="B4077" s="190" t="s">
        <v>5051</v>
      </c>
      <c r="C4077" s="190" t="s">
        <v>5051</v>
      </c>
      <c r="D4077" s="190" t="s">
        <v>4987</v>
      </c>
    </row>
    <row r="4078" spans="1:4">
      <c r="A4078" s="190">
        <v>2952</v>
      </c>
      <c r="B4078" s="190" t="s">
        <v>5052</v>
      </c>
      <c r="C4078" s="190" t="s">
        <v>5052</v>
      </c>
      <c r="D4078" s="190" t="s">
        <v>4987</v>
      </c>
    </row>
    <row r="4079" spans="1:4">
      <c r="A4079" s="190">
        <v>2922</v>
      </c>
      <c r="B4079" s="190" t="s">
        <v>5053</v>
      </c>
      <c r="C4079" s="190" t="s">
        <v>5053</v>
      </c>
      <c r="D4079" s="190" t="s">
        <v>4987</v>
      </c>
    </row>
    <row r="4080" spans="1:4">
      <c r="A4080" s="190">
        <v>2950</v>
      </c>
      <c r="B4080" s="190" t="s">
        <v>5054</v>
      </c>
      <c r="C4080" s="190" t="s">
        <v>5054</v>
      </c>
      <c r="D4080" s="190" t="s">
        <v>4987</v>
      </c>
    </row>
    <row r="4081" spans="1:4">
      <c r="A4081" s="190">
        <v>2950</v>
      </c>
      <c r="B4081" s="190" t="s">
        <v>5055</v>
      </c>
      <c r="C4081" s="190" t="s">
        <v>5054</v>
      </c>
      <c r="D4081" s="190" t="s">
        <v>4987</v>
      </c>
    </row>
    <row r="4082" spans="1:4">
      <c r="A4082" s="190">
        <v>2905</v>
      </c>
      <c r="B4082" s="190" t="s">
        <v>5056</v>
      </c>
      <c r="C4082" s="190" t="s">
        <v>5056</v>
      </c>
      <c r="D4082" s="190" t="s">
        <v>4987</v>
      </c>
    </row>
    <row r="4083" spans="1:4">
      <c r="A4083" s="190">
        <v>2933</v>
      </c>
      <c r="B4083" s="190" t="s">
        <v>5057</v>
      </c>
      <c r="C4083" s="190" t="s">
        <v>5057</v>
      </c>
      <c r="D4083" s="190" t="s">
        <v>4987</v>
      </c>
    </row>
    <row r="4084" spans="1:4">
      <c r="A4084" s="190">
        <v>2916</v>
      </c>
      <c r="B4084" s="190" t="s">
        <v>5058</v>
      </c>
      <c r="C4084" s="190" t="s">
        <v>5058</v>
      </c>
      <c r="D4084" s="190" t="s">
        <v>4987</v>
      </c>
    </row>
    <row r="4085" spans="1:4">
      <c r="A4085" s="190">
        <v>2902</v>
      </c>
      <c r="B4085" s="190" t="s">
        <v>5059</v>
      </c>
      <c r="C4085" s="190" t="s">
        <v>5059</v>
      </c>
      <c r="D4085" s="190" t="s">
        <v>4987</v>
      </c>
    </row>
    <row r="4086" spans="1:4">
      <c r="A4086" s="190">
        <v>2903</v>
      </c>
      <c r="B4086" s="190" t="s">
        <v>5060</v>
      </c>
      <c r="C4086" s="190" t="s">
        <v>5059</v>
      </c>
      <c r="D4086" s="190" t="s">
        <v>4987</v>
      </c>
    </row>
    <row r="4087" spans="1:4">
      <c r="A4087" s="190">
        <v>2904</v>
      </c>
      <c r="B4087" s="190" t="s">
        <v>5061</v>
      </c>
      <c r="C4087" s="190" t="s">
        <v>5059</v>
      </c>
      <c r="D4087" s="190" t="s">
        <v>4987</v>
      </c>
    </row>
    <row r="4088" spans="1:4">
      <c r="A4088" s="190">
        <v>2908</v>
      </c>
      <c r="B4088" s="190" t="s">
        <v>5062</v>
      </c>
      <c r="C4088" s="190" t="s">
        <v>5062</v>
      </c>
      <c r="D4088" s="190" t="s">
        <v>4987</v>
      </c>
    </row>
    <row r="4089" spans="1:4">
      <c r="A4089" s="190">
        <v>2933</v>
      </c>
      <c r="B4089" s="190" t="s">
        <v>5063</v>
      </c>
      <c r="C4089" s="190" t="s">
        <v>5063</v>
      </c>
      <c r="D4089" s="190" t="s">
        <v>4987</v>
      </c>
    </row>
    <row r="4090" spans="1:4">
      <c r="A4090" s="190">
        <v>2900</v>
      </c>
      <c r="B4090" s="190" t="s">
        <v>5064</v>
      </c>
      <c r="C4090" s="190" t="s">
        <v>5064</v>
      </c>
      <c r="D4090" s="190" t="s">
        <v>4987</v>
      </c>
    </row>
    <row r="4091" spans="1:4">
      <c r="A4091" s="190">
        <v>2943</v>
      </c>
      <c r="B4091" s="190" t="s">
        <v>5065</v>
      </c>
      <c r="C4091" s="190" t="s">
        <v>5065</v>
      </c>
      <c r="D4091" s="190" t="s">
        <v>4987</v>
      </c>
    </row>
    <row r="4092" spans="1:4">
      <c r="A4092" s="190">
        <v>2923</v>
      </c>
      <c r="B4092" s="190" t="s">
        <v>5066</v>
      </c>
      <c r="C4092" s="190" t="s">
        <v>5067</v>
      </c>
      <c r="D4092" s="190" t="s">
        <v>4987</v>
      </c>
    </row>
    <row r="4093" spans="1:4">
      <c r="A4093" s="190">
        <v>2924</v>
      </c>
      <c r="B4093" s="190" t="s">
        <v>5068</v>
      </c>
      <c r="C4093" s="190" t="s">
        <v>5067</v>
      </c>
      <c r="D4093" s="190" t="s">
        <v>4987</v>
      </c>
    </row>
    <row r="4094" spans="1:4">
      <c r="A4094" s="190">
        <v>2925</v>
      </c>
      <c r="B4094" s="190" t="s">
        <v>5069</v>
      </c>
      <c r="C4094" s="190" t="s">
        <v>5067</v>
      </c>
      <c r="D4094" s="190" t="s">
        <v>4987</v>
      </c>
    </row>
    <row r="4095" spans="1:4">
      <c r="A4095" s="190">
        <v>2882</v>
      </c>
      <c r="B4095" s="190" t="s">
        <v>5044</v>
      </c>
      <c r="C4095" s="190" t="s">
        <v>5070</v>
      </c>
      <c r="D4095" s="190" t="s">
        <v>4987</v>
      </c>
    </row>
    <row r="4096" spans="1:4">
      <c r="A4096" s="190">
        <v>2883</v>
      </c>
      <c r="B4096" s="190" t="s">
        <v>5071</v>
      </c>
      <c r="C4096" s="190" t="s">
        <v>5070</v>
      </c>
      <c r="D4096" s="190" t="s">
        <v>4987</v>
      </c>
    </row>
    <row r="4097" spans="1:4">
      <c r="A4097" s="190">
        <v>2884</v>
      </c>
      <c r="B4097" s="190" t="s">
        <v>5072</v>
      </c>
      <c r="C4097" s="190" t="s">
        <v>5070</v>
      </c>
      <c r="D4097" s="190" t="s">
        <v>4987</v>
      </c>
    </row>
    <row r="4098" spans="1:4">
      <c r="A4098" s="190">
        <v>2885</v>
      </c>
      <c r="B4098" s="190" t="s">
        <v>5073</v>
      </c>
      <c r="C4098" s="190" t="s">
        <v>5070</v>
      </c>
      <c r="D4098" s="190" t="s">
        <v>4987</v>
      </c>
    </row>
    <row r="4099" spans="1:4">
      <c r="A4099" s="190">
        <v>2886</v>
      </c>
      <c r="B4099" s="190" t="s">
        <v>5074</v>
      </c>
      <c r="C4099" s="190" t="s">
        <v>5070</v>
      </c>
      <c r="D4099" s="190" t="s">
        <v>4987</v>
      </c>
    </row>
    <row r="4100" spans="1:4">
      <c r="A4100" s="190">
        <v>2888</v>
      </c>
      <c r="B4100" s="190" t="s">
        <v>5075</v>
      </c>
      <c r="C4100" s="190" t="s">
        <v>5070</v>
      </c>
      <c r="D4100" s="190" t="s">
        <v>4987</v>
      </c>
    </row>
    <row r="4101" spans="1:4">
      <c r="A4101" s="190">
        <v>2889</v>
      </c>
      <c r="B4101" s="190" t="s">
        <v>5076</v>
      </c>
      <c r="C4101" s="190" t="s">
        <v>5070</v>
      </c>
      <c r="D4101" s="190" t="s">
        <v>4987</v>
      </c>
    </row>
    <row r="4102" spans="1:4">
      <c r="A4102" s="190">
        <v>2906</v>
      </c>
      <c r="B4102" s="190" t="s">
        <v>5077</v>
      </c>
      <c r="C4102" s="190" t="s">
        <v>5078</v>
      </c>
      <c r="D4102" s="190" t="s">
        <v>4987</v>
      </c>
    </row>
    <row r="4103" spans="1:4">
      <c r="A4103" s="190">
        <v>2907</v>
      </c>
      <c r="B4103" s="190" t="s">
        <v>5079</v>
      </c>
      <c r="C4103" s="190" t="s">
        <v>5078</v>
      </c>
      <c r="D4103" s="190" t="s">
        <v>4987</v>
      </c>
    </row>
    <row r="4104" spans="1:4">
      <c r="A4104" s="190">
        <v>2912</v>
      </c>
      <c r="B4104" s="190" t="s">
        <v>5080</v>
      </c>
      <c r="C4104" s="190" t="s">
        <v>5078</v>
      </c>
      <c r="D4104" s="190" t="s">
        <v>4987</v>
      </c>
    </row>
    <row r="4105" spans="1:4">
      <c r="A4105" s="190">
        <v>2912</v>
      </c>
      <c r="B4105" s="190" t="s">
        <v>5081</v>
      </c>
      <c r="C4105" s="190" t="s">
        <v>5078</v>
      </c>
      <c r="D4105" s="190" t="s">
        <v>4987</v>
      </c>
    </row>
    <row r="4106" spans="1:4">
      <c r="A4106" s="190">
        <v>2914</v>
      </c>
      <c r="B4106" s="190" t="s">
        <v>5082</v>
      </c>
      <c r="C4106" s="190" t="s">
        <v>5078</v>
      </c>
      <c r="D4106" s="190" t="s">
        <v>4987</v>
      </c>
    </row>
    <row r="4107" spans="1:4">
      <c r="A4107" s="190">
        <v>2946</v>
      </c>
      <c r="B4107" s="190" t="s">
        <v>5083</v>
      </c>
      <c r="C4107" s="190" t="s">
        <v>5084</v>
      </c>
      <c r="D4107" s="190" t="s">
        <v>4987</v>
      </c>
    </row>
    <row r="4108" spans="1:4">
      <c r="A4108" s="190">
        <v>2947</v>
      </c>
      <c r="B4108" s="190" t="s">
        <v>5085</v>
      </c>
      <c r="C4108" s="190" t="s">
        <v>5084</v>
      </c>
      <c r="D4108" s="190" t="s">
        <v>4987</v>
      </c>
    </row>
    <row r="4109" spans="1:4">
      <c r="A4109" s="190">
        <v>2953</v>
      </c>
      <c r="B4109" s="190" t="s">
        <v>5086</v>
      </c>
      <c r="C4109" s="190" t="s">
        <v>5084</v>
      </c>
      <c r="D4109" s="190" t="s">
        <v>4987</v>
      </c>
    </row>
    <row r="4110" spans="1:4">
      <c r="A4110" s="190">
        <v>2953</v>
      </c>
      <c r="B4110" s="190" t="s">
        <v>5087</v>
      </c>
      <c r="C4110" s="190" t="s">
        <v>5084</v>
      </c>
      <c r="D4110" s="190" t="s">
        <v>4987</v>
      </c>
    </row>
    <row r="4111" spans="1:4">
      <c r="A4111" s="190">
        <v>2954</v>
      </c>
      <c r="B4111" s="190" t="s">
        <v>5088</v>
      </c>
      <c r="C4111" s="190" t="s">
        <v>5084</v>
      </c>
      <c r="D4111" s="190" t="s">
        <v>4987</v>
      </c>
    </row>
    <row r="4112" spans="1:4">
      <c r="A4112" s="190">
        <v>9490</v>
      </c>
      <c r="B4112" s="190" t="s">
        <v>5089</v>
      </c>
      <c r="C4112" s="190" t="s">
        <v>5089</v>
      </c>
      <c r="D4112" s="190"/>
    </row>
    <row r="4113" spans="1:4">
      <c r="A4113" s="190">
        <v>9495</v>
      </c>
      <c r="B4113" s="190" t="s">
        <v>5090</v>
      </c>
      <c r="C4113" s="190" t="s">
        <v>5090</v>
      </c>
      <c r="D4113" s="190"/>
    </row>
    <row r="4114" spans="1:4">
      <c r="A4114" s="190">
        <v>9496</v>
      </c>
      <c r="B4114" s="190" t="s">
        <v>5091</v>
      </c>
      <c r="C4114" s="190" t="s">
        <v>5091</v>
      </c>
      <c r="D4114" s="190"/>
    </row>
    <row r="4115" spans="1:4">
      <c r="A4115" s="190">
        <v>9497</v>
      </c>
      <c r="B4115" s="190" t="s">
        <v>5092</v>
      </c>
      <c r="C4115" s="190" t="s">
        <v>5092</v>
      </c>
      <c r="D4115" s="190"/>
    </row>
    <row r="4116" spans="1:4">
      <c r="A4116" s="190">
        <v>9494</v>
      </c>
      <c r="B4116" s="190" t="s">
        <v>5093</v>
      </c>
      <c r="C4116" s="190" t="s">
        <v>5093</v>
      </c>
      <c r="D4116" s="190"/>
    </row>
    <row r="4117" spans="1:4">
      <c r="A4117" s="190">
        <v>9498</v>
      </c>
      <c r="B4117" s="190" t="s">
        <v>5094</v>
      </c>
      <c r="C4117" s="190" t="s">
        <v>5094</v>
      </c>
      <c r="D4117" s="190"/>
    </row>
    <row r="4118" spans="1:4">
      <c r="A4118" s="190">
        <v>9485</v>
      </c>
      <c r="B4118" s="190" t="s">
        <v>5095</v>
      </c>
      <c r="C4118" s="190" t="s">
        <v>5096</v>
      </c>
      <c r="D4118" s="190"/>
    </row>
    <row r="4119" spans="1:4">
      <c r="A4119" s="190">
        <v>9492</v>
      </c>
      <c r="B4119" s="190" t="s">
        <v>5096</v>
      </c>
      <c r="C4119" s="190" t="s">
        <v>5096</v>
      </c>
      <c r="D4119" s="190"/>
    </row>
    <row r="4120" spans="1:4">
      <c r="A4120" s="190">
        <v>9486</v>
      </c>
      <c r="B4120" s="190" t="s">
        <v>5097</v>
      </c>
      <c r="C4120" s="190" t="s">
        <v>5098</v>
      </c>
      <c r="D4120" s="190"/>
    </row>
    <row r="4121" spans="1:4">
      <c r="A4121" s="190">
        <v>9493</v>
      </c>
      <c r="B4121" s="190" t="s">
        <v>5099</v>
      </c>
      <c r="C4121" s="190" t="s">
        <v>5098</v>
      </c>
      <c r="D4121" s="190"/>
    </row>
    <row r="4122" spans="1:4">
      <c r="A4122" s="190">
        <v>9487</v>
      </c>
      <c r="B4122" s="190" t="s">
        <v>5100</v>
      </c>
      <c r="C4122" s="190" t="s">
        <v>5101</v>
      </c>
      <c r="D4122" s="190"/>
    </row>
    <row r="4123" spans="1:4">
      <c r="A4123" s="190">
        <v>9491</v>
      </c>
      <c r="B4123" s="190" t="s">
        <v>5102</v>
      </c>
      <c r="C4123" s="190" t="s">
        <v>5102</v>
      </c>
      <c r="D4123" s="190"/>
    </row>
    <row r="4124" spans="1:4">
      <c r="A4124" s="190">
        <v>9488</v>
      </c>
      <c r="B4124" s="190" t="s">
        <v>5103</v>
      </c>
      <c r="C4124" s="190" t="s">
        <v>5103</v>
      </c>
      <c r="D4124" s="190"/>
    </row>
    <row r="4125" spans="1:4">
      <c r="A4125" s="190">
        <v>9999</v>
      </c>
      <c r="B4125" s="190" t="s">
        <v>5104</v>
      </c>
      <c r="C4125" s="190" t="s">
        <v>5104</v>
      </c>
      <c r="D4125" s="190" t="s">
        <v>958</v>
      </c>
    </row>
    <row r="4126" spans="1:4">
      <c r="A4126" s="190">
        <v>9999</v>
      </c>
      <c r="B4126" s="190" t="s">
        <v>5105</v>
      </c>
      <c r="C4126" s="190" t="s">
        <v>5105</v>
      </c>
      <c r="D4126" s="190" t="s">
        <v>958</v>
      </c>
    </row>
    <row r="4127" spans="1:4">
      <c r="A4127" s="190">
        <v>9999</v>
      </c>
      <c r="B4127" s="190" t="s">
        <v>5106</v>
      </c>
      <c r="C4127" s="190" t="s">
        <v>5107</v>
      </c>
      <c r="D4127" s="190" t="s">
        <v>958</v>
      </c>
    </row>
    <row r="4128" spans="1:4">
      <c r="B4128" s="191">
        <v>44749</v>
      </c>
      <c r="C4128" s="192" t="s">
        <v>5108</v>
      </c>
    </row>
  </sheetData>
  <hyperlinks>
    <hyperlink ref="C4128" r:id="rId1" xr:uid="{96E2696B-8C4C-4713-B514-A8D778DDCB05}"/>
  </hyperlinks>
  <pageMargins left="0.7" right="0.7" top="0.75" bottom="0.75" header="0.3" footer="0.3"/>
  <pageSetup paperSize="9" orientation="portrait"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E30F2A-1C58-45F0-B39D-F09BBBB8369C}">
  <sheetPr>
    <tabColor theme="4"/>
  </sheetPr>
  <dimension ref="A1:CH107"/>
  <sheetViews>
    <sheetView zoomScale="85" zoomScaleNormal="85" workbookViewId="0">
      <pane xSplit="2" ySplit="3" topLeftCell="C4" activePane="bottomRight" state="frozen"/>
      <selection activeCell="C6" sqref="C6:F6"/>
      <selection pane="topRight" activeCell="C6" sqref="C6:F6"/>
      <selection pane="bottomLeft" activeCell="C6" sqref="C6:F6"/>
      <selection pane="bottomRight" activeCell="AB53" sqref="AB53"/>
    </sheetView>
  </sheetViews>
  <sheetFormatPr baseColWidth="10" defaultColWidth="10.6640625" defaultRowHeight="12.75" outlineLevelCol="1"/>
  <cols>
    <col min="1" max="1" width="4.88671875" style="1" customWidth="1"/>
    <col min="2" max="2" width="19.88671875" style="1" customWidth="1"/>
    <col min="3" max="55" width="3.77734375" style="1" customWidth="1"/>
    <col min="56" max="69" width="3.77734375" style="1" customWidth="1" outlineLevel="1"/>
    <col min="70" max="81" width="3.77734375" style="1" customWidth="1"/>
    <col min="82" max="82" width="3.21875" style="1" customWidth="1"/>
    <col min="83" max="83" width="3.109375" style="1" customWidth="1"/>
    <col min="84" max="86" width="3.77734375" style="1" customWidth="1"/>
    <col min="87" max="16384" width="10.6640625" style="1"/>
  </cols>
  <sheetData>
    <row r="1" spans="1:86">
      <c r="B1" s="286">
        <v>1</v>
      </c>
      <c r="C1" s="286">
        <v>2</v>
      </c>
      <c r="D1" s="286">
        <v>3</v>
      </c>
      <c r="E1" s="286">
        <v>4</v>
      </c>
      <c r="F1" s="286">
        <v>5</v>
      </c>
      <c r="G1" s="286">
        <v>6</v>
      </c>
      <c r="H1" s="286">
        <v>7</v>
      </c>
      <c r="I1" s="286">
        <v>8</v>
      </c>
      <c r="J1" s="286">
        <v>9</v>
      </c>
      <c r="K1" s="286">
        <v>10</v>
      </c>
      <c r="L1" s="286">
        <v>11</v>
      </c>
      <c r="M1" s="286">
        <v>12</v>
      </c>
      <c r="N1" s="286">
        <v>13</v>
      </c>
      <c r="O1" s="286">
        <v>14</v>
      </c>
      <c r="P1" s="286">
        <v>15</v>
      </c>
      <c r="Q1" s="286">
        <v>16</v>
      </c>
      <c r="R1" s="286">
        <v>17</v>
      </c>
      <c r="S1" s="286">
        <v>18</v>
      </c>
      <c r="T1" s="286">
        <v>19</v>
      </c>
      <c r="U1" s="286">
        <v>20</v>
      </c>
      <c r="V1" s="286">
        <v>21</v>
      </c>
      <c r="W1" s="286">
        <v>22</v>
      </c>
      <c r="X1" s="286">
        <v>23</v>
      </c>
      <c r="Y1" s="286">
        <v>24</v>
      </c>
      <c r="Z1" s="286">
        <v>25</v>
      </c>
      <c r="AA1" s="286">
        <v>26</v>
      </c>
      <c r="AB1" s="286">
        <v>27</v>
      </c>
      <c r="AC1" s="286">
        <v>28</v>
      </c>
      <c r="AD1" s="286">
        <v>29</v>
      </c>
      <c r="AE1" s="286">
        <v>30</v>
      </c>
      <c r="AF1" s="286">
        <v>31</v>
      </c>
      <c r="AG1" s="286">
        <v>32</v>
      </c>
      <c r="AH1" s="286">
        <v>33</v>
      </c>
      <c r="AI1" s="286">
        <v>34</v>
      </c>
      <c r="AJ1" s="286">
        <v>35</v>
      </c>
      <c r="AK1" s="286">
        <v>36</v>
      </c>
      <c r="AL1" s="286">
        <v>37</v>
      </c>
      <c r="AM1" s="286">
        <v>38</v>
      </c>
      <c r="AN1" s="286">
        <v>39</v>
      </c>
      <c r="AO1" s="286">
        <v>40</v>
      </c>
      <c r="AP1" s="286">
        <v>41</v>
      </c>
      <c r="AQ1" s="286">
        <v>42</v>
      </c>
      <c r="AR1" s="286">
        <v>43</v>
      </c>
      <c r="AS1" s="286">
        <v>44</v>
      </c>
      <c r="AT1" s="286">
        <v>45</v>
      </c>
      <c r="AU1" s="286">
        <v>46</v>
      </c>
      <c r="AV1" s="286">
        <v>47</v>
      </c>
      <c r="AW1" s="286">
        <v>48</v>
      </c>
      <c r="AX1" s="286">
        <v>49</v>
      </c>
      <c r="AY1" s="286">
        <v>50</v>
      </c>
      <c r="AZ1" s="286">
        <v>51</v>
      </c>
      <c r="BA1" s="286">
        <v>52</v>
      </c>
      <c r="BB1" s="286">
        <v>53</v>
      </c>
      <c r="BC1" s="286">
        <v>54</v>
      </c>
      <c r="BD1" s="286">
        <v>55</v>
      </c>
      <c r="BE1" s="286">
        <v>56</v>
      </c>
      <c r="BF1" s="286">
        <v>57</v>
      </c>
      <c r="BG1" s="286">
        <v>58</v>
      </c>
      <c r="BH1" s="286">
        <v>59</v>
      </c>
      <c r="BI1" s="286">
        <v>60</v>
      </c>
      <c r="BJ1" s="286">
        <v>61</v>
      </c>
      <c r="BK1" s="286">
        <v>62</v>
      </c>
      <c r="BL1" s="286">
        <v>63</v>
      </c>
      <c r="BM1" s="286">
        <v>64</v>
      </c>
      <c r="BN1" s="286">
        <v>65</v>
      </c>
      <c r="BO1" s="286">
        <v>66</v>
      </c>
      <c r="BP1" s="286">
        <v>67</v>
      </c>
      <c r="BQ1" s="286">
        <v>68</v>
      </c>
      <c r="BR1" s="286">
        <v>69</v>
      </c>
      <c r="BS1" s="286">
        <v>70</v>
      </c>
      <c r="BT1" s="286">
        <v>71</v>
      </c>
      <c r="BU1" s="286">
        <v>72</v>
      </c>
      <c r="BV1" s="286">
        <v>73</v>
      </c>
      <c r="BW1" s="286">
        <v>74</v>
      </c>
      <c r="BX1" s="286">
        <v>75</v>
      </c>
      <c r="BY1" s="286">
        <v>76</v>
      </c>
      <c r="BZ1" s="286">
        <v>77</v>
      </c>
      <c r="CA1" s="286">
        <v>78</v>
      </c>
      <c r="CB1" s="286">
        <v>79</v>
      </c>
      <c r="CC1" s="286">
        <v>80</v>
      </c>
      <c r="CD1" s="286">
        <v>81</v>
      </c>
      <c r="CE1" s="286">
        <v>82</v>
      </c>
      <c r="CF1" s="286">
        <v>83</v>
      </c>
      <c r="CG1" s="286">
        <v>84</v>
      </c>
      <c r="CH1" s="286">
        <v>85</v>
      </c>
    </row>
    <row r="2" spans="1:86" s="198" customFormat="1" ht="17.100000000000001" customHeight="1" thickBot="1">
      <c r="A2" s="197" t="s">
        <v>0</v>
      </c>
      <c r="B2" s="279"/>
      <c r="C2" s="280" t="s">
        <v>84</v>
      </c>
      <c r="D2" s="281"/>
      <c r="E2" s="281"/>
      <c r="F2" s="281"/>
      <c r="G2" s="281"/>
      <c r="H2" s="281"/>
      <c r="I2" s="281"/>
      <c r="J2" s="281"/>
      <c r="K2" s="281"/>
      <c r="L2" s="281"/>
      <c r="M2" s="282"/>
      <c r="N2" s="281"/>
      <c r="O2" s="281"/>
      <c r="P2" s="281"/>
      <c r="Q2" s="281"/>
      <c r="R2" s="281"/>
      <c r="S2" s="281"/>
      <c r="T2" s="281"/>
      <c r="U2" s="279"/>
      <c r="V2" s="280" t="s">
        <v>85</v>
      </c>
      <c r="W2" s="281"/>
      <c r="X2" s="281"/>
      <c r="Y2" s="281"/>
      <c r="Z2" s="281"/>
      <c r="AA2" s="281"/>
      <c r="AB2" s="281"/>
      <c r="AC2" s="281"/>
      <c r="AD2" s="281"/>
      <c r="AE2" s="281"/>
      <c r="AF2" s="281"/>
      <c r="AG2" s="281"/>
      <c r="AH2" s="281"/>
      <c r="AI2" s="279"/>
      <c r="AJ2" s="280" t="s">
        <v>86</v>
      </c>
      <c r="AK2" s="280"/>
      <c r="AL2" s="281"/>
      <c r="AM2" s="281"/>
      <c r="AN2" s="281"/>
      <c r="AO2" s="281"/>
      <c r="AP2" s="281"/>
      <c r="AQ2" s="281"/>
      <c r="AR2" s="281"/>
      <c r="AS2" s="281"/>
      <c r="AT2" s="281"/>
      <c r="AU2" s="281"/>
      <c r="AV2" s="281"/>
      <c r="AW2" s="281"/>
      <c r="AX2" s="283" t="s">
        <v>5128</v>
      </c>
      <c r="AY2" s="284"/>
      <c r="AZ2" s="284"/>
      <c r="BA2" s="284"/>
      <c r="BB2" s="284"/>
      <c r="BC2" s="285"/>
      <c r="BD2" s="282" t="s">
        <v>5129</v>
      </c>
      <c r="BE2" s="280"/>
      <c r="BF2" s="281"/>
      <c r="BG2" s="281"/>
      <c r="BH2" s="281"/>
      <c r="BI2" s="281"/>
      <c r="BJ2" s="281"/>
      <c r="BK2" s="281"/>
      <c r="BL2" s="281"/>
      <c r="BM2" s="281"/>
      <c r="BN2" s="281"/>
      <c r="BO2" s="281"/>
      <c r="BP2" s="281"/>
      <c r="BQ2" s="279"/>
      <c r="BR2" s="280" t="s">
        <v>86</v>
      </c>
      <c r="BS2" s="280"/>
      <c r="BT2" s="281"/>
      <c r="BU2" s="281"/>
      <c r="BV2" s="281"/>
      <c r="BW2" s="281"/>
      <c r="BX2" s="281"/>
      <c r="BY2" s="281"/>
      <c r="BZ2" s="281"/>
      <c r="CA2" s="281"/>
      <c r="CB2" s="281"/>
      <c r="CC2" s="281"/>
      <c r="CD2" s="281"/>
      <c r="CE2" s="281"/>
      <c r="CF2" s="283" t="s">
        <v>5130</v>
      </c>
      <c r="CG2" s="284"/>
      <c r="CH2" s="285"/>
    </row>
    <row r="3" spans="1:86" s="2" customFormat="1" ht="78">
      <c r="A3" s="30" t="s">
        <v>1</v>
      </c>
      <c r="B3" s="31" t="s">
        <v>2</v>
      </c>
      <c r="C3" s="7" t="s">
        <v>3</v>
      </c>
      <c r="D3" s="8" t="s">
        <v>4</v>
      </c>
      <c r="E3" s="8" t="s">
        <v>5</v>
      </c>
      <c r="F3" s="8" t="s">
        <v>6</v>
      </c>
      <c r="G3" s="37" t="s">
        <v>83</v>
      </c>
      <c r="H3" s="7" t="s">
        <v>72</v>
      </c>
      <c r="I3" s="8" t="s">
        <v>73</v>
      </c>
      <c r="J3" s="8" t="s">
        <v>7</v>
      </c>
      <c r="K3" s="8" t="s">
        <v>74</v>
      </c>
      <c r="L3" s="37" t="s">
        <v>75</v>
      </c>
      <c r="M3" s="15" t="s">
        <v>79</v>
      </c>
      <c r="N3" s="16" t="s">
        <v>76</v>
      </c>
      <c r="O3" s="40" t="s">
        <v>80</v>
      </c>
      <c r="P3" s="17" t="s">
        <v>8</v>
      </c>
      <c r="Q3" s="42" t="s">
        <v>9</v>
      </c>
      <c r="R3" s="8" t="s">
        <v>77</v>
      </c>
      <c r="S3" s="42" t="s">
        <v>78</v>
      </c>
      <c r="T3" s="44" t="s">
        <v>81</v>
      </c>
      <c r="U3" s="9" t="s">
        <v>10</v>
      </c>
      <c r="V3" s="199" t="s">
        <v>91</v>
      </c>
      <c r="W3" s="56" t="s">
        <v>82</v>
      </c>
      <c r="X3" s="42" t="s">
        <v>12</v>
      </c>
      <c r="Y3" s="8" t="s">
        <v>13</v>
      </c>
      <c r="Z3" s="8" t="s">
        <v>14</v>
      </c>
      <c r="AA3" s="8" t="s">
        <v>15</v>
      </c>
      <c r="AB3" s="8" t="s">
        <v>16</v>
      </c>
      <c r="AC3" s="48" t="s">
        <v>17</v>
      </c>
      <c r="AD3" s="8" t="s">
        <v>18</v>
      </c>
      <c r="AE3" s="8" t="s">
        <v>19</v>
      </c>
      <c r="AF3" s="44" t="s">
        <v>20</v>
      </c>
      <c r="AG3" s="42" t="s">
        <v>21</v>
      </c>
      <c r="AH3" s="16" t="s">
        <v>22</v>
      </c>
      <c r="AI3" s="27" t="s">
        <v>23</v>
      </c>
      <c r="AJ3" s="199" t="s">
        <v>91</v>
      </c>
      <c r="AK3" s="58" t="s">
        <v>11</v>
      </c>
      <c r="AL3" s="42" t="s">
        <v>12</v>
      </c>
      <c r="AM3" s="8" t="s">
        <v>13</v>
      </c>
      <c r="AN3" s="8" t="s">
        <v>14</v>
      </c>
      <c r="AO3" s="8" t="s">
        <v>15</v>
      </c>
      <c r="AP3" s="8" t="s">
        <v>16</v>
      </c>
      <c r="AQ3" s="48" t="s">
        <v>17</v>
      </c>
      <c r="AR3" s="8" t="s">
        <v>18</v>
      </c>
      <c r="AS3" s="8" t="s">
        <v>19</v>
      </c>
      <c r="AT3" s="44" t="s">
        <v>20</v>
      </c>
      <c r="AU3" s="42" t="s">
        <v>21</v>
      </c>
      <c r="AV3" s="16" t="s">
        <v>22</v>
      </c>
      <c r="AW3" s="60" t="s">
        <v>23</v>
      </c>
      <c r="AX3" s="200" t="s">
        <v>24</v>
      </c>
      <c r="AY3" s="201" t="s">
        <v>27</v>
      </c>
      <c r="AZ3" s="202" t="s">
        <v>25</v>
      </c>
      <c r="BA3" s="202" t="s">
        <v>28</v>
      </c>
      <c r="BB3" s="203" t="s">
        <v>26</v>
      </c>
      <c r="BC3" s="204" t="s">
        <v>29</v>
      </c>
      <c r="BD3" s="199" t="s">
        <v>91</v>
      </c>
      <c r="BE3" s="40" t="s">
        <v>11</v>
      </c>
      <c r="BF3" s="42" t="s">
        <v>12</v>
      </c>
      <c r="BG3" s="42" t="s">
        <v>13</v>
      </c>
      <c r="BH3" s="42" t="s">
        <v>14</v>
      </c>
      <c r="BI3" s="42" t="s">
        <v>15</v>
      </c>
      <c r="BJ3" s="42" t="s">
        <v>16</v>
      </c>
      <c r="BK3" s="48" t="s">
        <v>17</v>
      </c>
      <c r="BL3" s="42" t="s">
        <v>18</v>
      </c>
      <c r="BM3" s="42" t="s">
        <v>19</v>
      </c>
      <c r="BN3" s="44" t="s">
        <v>20</v>
      </c>
      <c r="BO3" s="42" t="s">
        <v>21</v>
      </c>
      <c r="BP3" s="44" t="s">
        <v>22</v>
      </c>
      <c r="BQ3" s="205" t="s">
        <v>23</v>
      </c>
      <c r="BR3" s="199" t="s">
        <v>91</v>
      </c>
      <c r="BS3" s="58" t="s">
        <v>11</v>
      </c>
      <c r="BT3" s="42" t="s">
        <v>12</v>
      </c>
      <c r="BU3" s="8" t="s">
        <v>13</v>
      </c>
      <c r="BV3" s="8" t="s">
        <v>14</v>
      </c>
      <c r="BW3" s="8" t="s">
        <v>15</v>
      </c>
      <c r="BX3" s="8" t="s">
        <v>16</v>
      </c>
      <c r="BY3" s="48" t="s">
        <v>17</v>
      </c>
      <c r="BZ3" s="8" t="s">
        <v>18</v>
      </c>
      <c r="CA3" s="8" t="s">
        <v>19</v>
      </c>
      <c r="CB3" s="44" t="s">
        <v>20</v>
      </c>
      <c r="CC3" s="42" t="s">
        <v>21</v>
      </c>
      <c r="CD3" s="16" t="s">
        <v>22</v>
      </c>
      <c r="CE3" s="60" t="s">
        <v>23</v>
      </c>
      <c r="CF3" s="206" t="s">
        <v>5131</v>
      </c>
      <c r="CG3" s="207" t="s">
        <v>5132</v>
      </c>
      <c r="CH3" s="208" t="s">
        <v>5133</v>
      </c>
    </row>
    <row r="4" spans="1:86" s="2" customFormat="1">
      <c r="A4" s="209">
        <v>1.01</v>
      </c>
      <c r="B4" s="210" t="s">
        <v>89</v>
      </c>
      <c r="C4" s="13">
        <v>3.5</v>
      </c>
      <c r="D4" s="14">
        <v>4</v>
      </c>
      <c r="E4" s="14">
        <v>2.2000000000000002</v>
      </c>
      <c r="F4" s="12">
        <v>0.05</v>
      </c>
      <c r="G4" s="38">
        <f>C4*D4/((E4-F4)*(C4+D4))</f>
        <v>0.86821705426356566</v>
      </c>
      <c r="H4" s="13">
        <v>0.5</v>
      </c>
      <c r="I4" s="14">
        <v>1</v>
      </c>
      <c r="J4" s="14">
        <v>365</v>
      </c>
      <c r="K4" s="14">
        <v>0.9</v>
      </c>
      <c r="L4" s="39">
        <f>(H4+I4)*J4*K4</f>
        <v>492.75</v>
      </c>
      <c r="M4" s="22">
        <v>150</v>
      </c>
      <c r="N4" s="23">
        <v>1</v>
      </c>
      <c r="O4" s="41">
        <f>M4*N4</f>
        <v>150</v>
      </c>
      <c r="P4" s="24">
        <v>0.3</v>
      </c>
      <c r="Q4" s="43">
        <f t="shared" ref="Q4:Q56" si="0">P4*C4*E4/0.85</f>
        <v>2.71764705882353</v>
      </c>
      <c r="R4" s="21">
        <v>0</v>
      </c>
      <c r="S4" s="52">
        <f>(Q4+2*R4)/(C4*D4)</f>
        <v>0.19411764705882356</v>
      </c>
      <c r="T4" s="52">
        <f t="shared" ref="T4:T56" si="1">MAX(0.175,0.35*(0.375+(O4/800)))</f>
        <v>0.19687499999999999</v>
      </c>
      <c r="U4" s="211" t="s">
        <v>30</v>
      </c>
      <c r="V4" s="212">
        <v>90</v>
      </c>
      <c r="W4" s="57">
        <v>1.25</v>
      </c>
      <c r="X4" s="47">
        <f>W4*(1-(1/(G4+1)))</f>
        <v>0.58091286307053935</v>
      </c>
      <c r="Y4" s="21">
        <v>2</v>
      </c>
      <c r="Z4" s="21">
        <v>1.1000000000000001</v>
      </c>
      <c r="AA4" s="21">
        <v>1</v>
      </c>
      <c r="AB4" s="36">
        <v>1.44</v>
      </c>
      <c r="AC4" s="49">
        <f>0.8+0.2/(E4-2)</f>
        <v>1.7999999999999992</v>
      </c>
      <c r="AD4" s="21">
        <v>1</v>
      </c>
      <c r="AE4" s="21">
        <v>1</v>
      </c>
      <c r="AF4" s="50">
        <f t="shared" ref="AF4:AF6" si="2">MIN(11,2*Y4*Z4*AA4*AB4*AE4)*MAX(AC4,AD4)</f>
        <v>11.404799999999994</v>
      </c>
      <c r="AG4" s="50">
        <f>IF($S4&gt;$T4,AF4,0.5*(11-AF4)*COS(PI()*$S4/$T4)+0.5*(11+AF4))</f>
        <v>11.404604109322905</v>
      </c>
      <c r="AH4" s="21">
        <v>1</v>
      </c>
      <c r="AI4" s="29">
        <v>1</v>
      </c>
      <c r="AJ4" s="212">
        <v>130</v>
      </c>
      <c r="AK4" s="59">
        <v>1.35</v>
      </c>
      <c r="AL4" s="47">
        <f>AK4*(1-(1/(G4+1)))</f>
        <v>0.62738589211618245</v>
      </c>
      <c r="AM4" s="21">
        <v>1</v>
      </c>
      <c r="AN4" s="21">
        <v>1</v>
      </c>
      <c r="AO4" s="21">
        <v>1</v>
      </c>
      <c r="AP4" s="36">
        <v>1</v>
      </c>
      <c r="AQ4" s="49">
        <f>AC4</f>
        <v>1.7999999999999992</v>
      </c>
      <c r="AR4" s="21">
        <v>1</v>
      </c>
      <c r="AS4" s="21">
        <v>1</v>
      </c>
      <c r="AT4" s="50">
        <f>MIN(11,2*AM4*AN4*AO4*AP4*AS4)*MAX(AQ4,AR4)</f>
        <v>3.5999999999999983</v>
      </c>
      <c r="AU4" s="50">
        <f>IF($S4&gt;$T4,AT4,0.5*(11-AT4)*COS(PI()*$S4/$T4)+0.5*(11+AT4))</f>
        <v>3.6035810054606046</v>
      </c>
      <c r="AV4" s="21">
        <f>IF(U4="NP",0.5,IF(U4="SP",0.4,IF(U4="DP",1)))</f>
        <v>1</v>
      </c>
      <c r="AW4" s="61">
        <v>0.5</v>
      </c>
      <c r="AX4" s="213">
        <f>O4/(0.8*V4*X4)</f>
        <v>3.5863095238095242</v>
      </c>
      <c r="AY4" s="214">
        <f>O4/(0.8*AJ4*AL4)</f>
        <v>2.2989163614163619</v>
      </c>
      <c r="AZ4" s="215">
        <f t="shared" ref="AZ4:AZ56" si="3">(AG4*$H4/11+$I4)*$J4*K4*AH4*AI4</f>
        <v>498.79147499602618</v>
      </c>
      <c r="BA4" s="215">
        <f t="shared" ref="BA4:BA56" si="4">(AU4*$H4/11+$I4)*$J4*K4*AV4*AW4</f>
        <v>191.15400818849565</v>
      </c>
      <c r="BB4" s="216">
        <f t="shared" ref="BB4:BC55" si="5">AX4*AZ4/1000</f>
        <v>1.7888206171732488</v>
      </c>
      <c r="BC4" s="217">
        <f t="shared" si="5"/>
        <v>0.43944707697484992</v>
      </c>
      <c r="BD4" s="212">
        <v>70</v>
      </c>
      <c r="BE4" s="218">
        <f>W4</f>
        <v>1.25</v>
      </c>
      <c r="BF4" s="47">
        <f t="shared" ref="BF4:BQ19" si="6">X4</f>
        <v>0.58091286307053935</v>
      </c>
      <c r="BG4" s="53">
        <f t="shared" si="6"/>
        <v>2</v>
      </c>
      <c r="BH4" s="53">
        <f t="shared" si="6"/>
        <v>1.1000000000000001</v>
      </c>
      <c r="BI4" s="53">
        <f t="shared" si="6"/>
        <v>1</v>
      </c>
      <c r="BJ4" s="219">
        <f t="shared" si="6"/>
        <v>1.44</v>
      </c>
      <c r="BK4" s="49">
        <f t="shared" si="6"/>
        <v>1.7999999999999992</v>
      </c>
      <c r="BL4" s="53">
        <f t="shared" si="6"/>
        <v>1</v>
      </c>
      <c r="BM4" s="53">
        <f t="shared" si="6"/>
        <v>1</v>
      </c>
      <c r="BN4" s="50">
        <f t="shared" si="6"/>
        <v>11.404799999999994</v>
      </c>
      <c r="BO4" s="50">
        <f t="shared" si="6"/>
        <v>11.404604109322905</v>
      </c>
      <c r="BP4" s="53">
        <f t="shared" si="6"/>
        <v>1</v>
      </c>
      <c r="BQ4" s="220">
        <f t="shared" si="6"/>
        <v>1</v>
      </c>
      <c r="BR4" s="212">
        <v>100</v>
      </c>
      <c r="BS4" s="59">
        <v>1.35</v>
      </c>
      <c r="BT4" s="47">
        <f>BS4*(1-(1/(G4+1)))</f>
        <v>0.62738589211618245</v>
      </c>
      <c r="BU4" s="21">
        <v>1</v>
      </c>
      <c r="BV4" s="21">
        <v>1</v>
      </c>
      <c r="BW4" s="21">
        <v>1</v>
      </c>
      <c r="BX4" s="36">
        <v>1</v>
      </c>
      <c r="BY4" s="49">
        <f>BK4</f>
        <v>1.7999999999999992</v>
      </c>
      <c r="BZ4" s="21">
        <v>1</v>
      </c>
      <c r="CA4" s="21">
        <v>1</v>
      </c>
      <c r="CB4" s="50">
        <f>MIN(11,2*BU4*BV4*BW4*BX4*CA4)*MAX(BY4,BZ4)</f>
        <v>3.5999999999999983</v>
      </c>
      <c r="CC4" s="50">
        <f>IF($S4&gt;$T4,CB4,0.5*(11-CB4)*COS(PI()*$S4/$T4)+0.5*(11+CB4))</f>
        <v>3.6035810054606046</v>
      </c>
      <c r="CD4" s="21">
        <f>AV4</f>
        <v>1</v>
      </c>
      <c r="CE4" s="61">
        <v>0.5</v>
      </c>
      <c r="CF4" s="213">
        <f>O4/(0.8*BD4*X4)</f>
        <v>4.6109693877551026</v>
      </c>
      <c r="CG4" s="215">
        <f>AZ4</f>
        <v>498.79147499602618</v>
      </c>
      <c r="CH4" s="217">
        <f>CF4*CG4/1000</f>
        <v>2.2999122220798913</v>
      </c>
    </row>
    <row r="5" spans="1:86" s="2" customFormat="1">
      <c r="A5" s="209">
        <v>1.02</v>
      </c>
      <c r="B5" s="210" t="s">
        <v>90</v>
      </c>
      <c r="C5" s="13">
        <v>3.5</v>
      </c>
      <c r="D5" s="14">
        <v>4</v>
      </c>
      <c r="E5" s="14">
        <v>2.2000000000000002</v>
      </c>
      <c r="F5" s="12">
        <v>0.05</v>
      </c>
      <c r="G5" s="38">
        <f>C5*D5/((E5-F5)*(C5+D5))</f>
        <v>0.86821705426356566</v>
      </c>
      <c r="H5" s="13">
        <v>0.5</v>
      </c>
      <c r="I5" s="14">
        <v>1</v>
      </c>
      <c r="J5" s="14">
        <v>365</v>
      </c>
      <c r="K5" s="14">
        <v>0.9</v>
      </c>
      <c r="L5" s="39">
        <f>(H5+I5)*J5*K5</f>
        <v>492.75</v>
      </c>
      <c r="M5" s="22">
        <v>150</v>
      </c>
      <c r="N5" s="23">
        <v>1</v>
      </c>
      <c r="O5" s="41">
        <f>M5*N5</f>
        <v>150</v>
      </c>
      <c r="P5" s="24">
        <v>0.3</v>
      </c>
      <c r="Q5" s="43">
        <f t="shared" si="0"/>
        <v>2.71764705882353</v>
      </c>
      <c r="R5" s="21">
        <v>0</v>
      </c>
      <c r="S5" s="45">
        <f>(Q5+2*R5)/(C5*D5)</f>
        <v>0.19411764705882356</v>
      </c>
      <c r="T5" s="45">
        <f t="shared" si="1"/>
        <v>0.19687499999999999</v>
      </c>
      <c r="U5" s="211" t="s">
        <v>30</v>
      </c>
      <c r="V5" s="212">
        <v>90</v>
      </c>
      <c r="W5" s="57">
        <v>1.25</v>
      </c>
      <c r="X5" s="47">
        <f>W5*(1-(1/(G5+1)))</f>
        <v>0.58091286307053935</v>
      </c>
      <c r="Y5" s="21">
        <v>2</v>
      </c>
      <c r="Z5" s="21">
        <v>1.1000000000000001</v>
      </c>
      <c r="AA5" s="21">
        <v>1</v>
      </c>
      <c r="AB5" s="36">
        <v>1.44</v>
      </c>
      <c r="AC5" s="49">
        <f>0.8+0.2/(E5-2)</f>
        <v>1.7999999999999992</v>
      </c>
      <c r="AD5" s="21">
        <v>1</v>
      </c>
      <c r="AE5" s="21">
        <v>1</v>
      </c>
      <c r="AF5" s="50">
        <f t="shared" si="2"/>
        <v>11.404799999999994</v>
      </c>
      <c r="AG5" s="50">
        <f>IF($S5&gt;$T5,AF5,0.5*(11-AF5)*COS(PI()*$S5/$T5)+0.5*(11+AF5))</f>
        <v>11.404604109322905</v>
      </c>
      <c r="AH5" s="21">
        <v>1</v>
      </c>
      <c r="AI5" s="29">
        <v>1</v>
      </c>
      <c r="AJ5" s="212">
        <v>130</v>
      </c>
      <c r="AK5" s="59">
        <v>1.35</v>
      </c>
      <c r="AL5" s="47">
        <f>AK5*(1-(1/(G5+1)))</f>
        <v>0.62738589211618245</v>
      </c>
      <c r="AM5" s="21">
        <v>1</v>
      </c>
      <c r="AN5" s="21">
        <v>1</v>
      </c>
      <c r="AO5" s="21">
        <v>1</v>
      </c>
      <c r="AP5" s="36">
        <v>1</v>
      </c>
      <c r="AQ5" s="49">
        <f>AC5</f>
        <v>1.7999999999999992</v>
      </c>
      <c r="AR5" s="21">
        <v>1</v>
      </c>
      <c r="AS5" s="21">
        <v>1</v>
      </c>
      <c r="AT5" s="50">
        <f>MIN(11,2*AM5*AN5*AO5*AP5*AS5)*MAX(AQ5,AR5)</f>
        <v>3.5999999999999983</v>
      </c>
      <c r="AU5" s="50">
        <f>IF($S5&gt;$T5,AT5,0.5*(11-AT5)*COS(PI()*$S5/$T5)+0.5*(11+AT5))</f>
        <v>3.6035810054606046</v>
      </c>
      <c r="AV5" s="21">
        <f t="shared" ref="AV5:AV56" si="7">IF(U5="NP",0.5,IF(U5="SP",0.4,IF(U5="DP",1)))</f>
        <v>1</v>
      </c>
      <c r="AW5" s="61">
        <v>1</v>
      </c>
      <c r="AX5" s="213">
        <f t="shared" ref="AX5:AX56" si="8">O5/(0.8*V5*X5)</f>
        <v>3.5863095238095242</v>
      </c>
      <c r="AY5" s="214">
        <f t="shared" ref="AY5:AY56" si="9">O5/(0.8*AJ5*AL5)</f>
        <v>2.2989163614163619</v>
      </c>
      <c r="AZ5" s="215">
        <f t="shared" si="3"/>
        <v>498.79147499602618</v>
      </c>
      <c r="BA5" s="215">
        <f t="shared" si="4"/>
        <v>382.3080163769913</v>
      </c>
      <c r="BB5" s="216">
        <f t="shared" si="5"/>
        <v>1.7888206171732488</v>
      </c>
      <c r="BC5" s="217">
        <f t="shared" si="5"/>
        <v>0.87889415394969983</v>
      </c>
      <c r="BD5" s="212">
        <v>70</v>
      </c>
      <c r="BE5" s="218">
        <f t="shared" ref="BE5:BQ38" si="10">W5</f>
        <v>1.25</v>
      </c>
      <c r="BF5" s="47">
        <f t="shared" si="6"/>
        <v>0.58091286307053935</v>
      </c>
      <c r="BG5" s="53">
        <f t="shared" si="6"/>
        <v>2</v>
      </c>
      <c r="BH5" s="53">
        <f t="shared" si="6"/>
        <v>1.1000000000000001</v>
      </c>
      <c r="BI5" s="53">
        <f t="shared" si="6"/>
        <v>1</v>
      </c>
      <c r="BJ5" s="219">
        <f t="shared" si="6"/>
        <v>1.44</v>
      </c>
      <c r="BK5" s="49">
        <f t="shared" si="6"/>
        <v>1.7999999999999992</v>
      </c>
      <c r="BL5" s="53">
        <f t="shared" si="6"/>
        <v>1</v>
      </c>
      <c r="BM5" s="53">
        <f t="shared" si="6"/>
        <v>1</v>
      </c>
      <c r="BN5" s="50">
        <f t="shared" si="6"/>
        <v>11.404799999999994</v>
      </c>
      <c r="BO5" s="50">
        <f t="shared" si="6"/>
        <v>11.404604109322905</v>
      </c>
      <c r="BP5" s="53">
        <f t="shared" si="6"/>
        <v>1</v>
      </c>
      <c r="BQ5" s="220">
        <f t="shared" si="6"/>
        <v>1</v>
      </c>
      <c r="BR5" s="212">
        <v>100</v>
      </c>
      <c r="BS5" s="59">
        <v>1.35</v>
      </c>
      <c r="BT5" s="47">
        <f t="shared" ref="BT5:BT56" si="11">BS5*(1-(1/(G5+1)))</f>
        <v>0.62738589211618245</v>
      </c>
      <c r="BU5" s="21">
        <v>1</v>
      </c>
      <c r="BV5" s="21">
        <v>1</v>
      </c>
      <c r="BW5" s="21">
        <v>1</v>
      </c>
      <c r="BX5" s="36">
        <v>1</v>
      </c>
      <c r="BY5" s="49">
        <f>BK5</f>
        <v>1.7999999999999992</v>
      </c>
      <c r="BZ5" s="21">
        <v>1</v>
      </c>
      <c r="CA5" s="21">
        <v>1</v>
      </c>
      <c r="CB5" s="50">
        <f>MIN(11,2*BU5*BV5*BW5*BX5*CA5)*MAX(BY5,BZ5)</f>
        <v>3.5999999999999983</v>
      </c>
      <c r="CC5" s="50">
        <f>IF($S5&gt;$T5,CB5,0.5*(11-CB5)*COS(PI()*$S5/$T5)+0.5*(11+CB5))</f>
        <v>3.6035810054606046</v>
      </c>
      <c r="CD5" s="21">
        <f t="shared" ref="CD5:CD37" si="12">AV5</f>
        <v>1</v>
      </c>
      <c r="CE5" s="61">
        <v>1</v>
      </c>
      <c r="CF5" s="213">
        <f t="shared" ref="CF5:CF56" si="13">O5/(0.8*BD5*X5)</f>
        <v>4.6109693877551026</v>
      </c>
      <c r="CG5" s="215">
        <f t="shared" ref="CG5:CG56" si="14">AZ5</f>
        <v>498.79147499602618</v>
      </c>
      <c r="CH5" s="217">
        <f t="shared" ref="CH5:CH56" si="15">CF5*CG5/1000</f>
        <v>2.2999122220798913</v>
      </c>
    </row>
    <row r="6" spans="1:86" s="2" customFormat="1">
      <c r="A6" s="221">
        <v>2.0099999999999998</v>
      </c>
      <c r="B6" s="32" t="s">
        <v>31</v>
      </c>
      <c r="C6" s="10">
        <v>4</v>
      </c>
      <c r="D6" s="11">
        <v>5</v>
      </c>
      <c r="E6" s="11">
        <v>2.5</v>
      </c>
      <c r="F6" s="12">
        <v>0.75</v>
      </c>
      <c r="G6" s="38">
        <f>C6*D6/((E6-F6)*(C6+D6))</f>
        <v>1.2698412698412698</v>
      </c>
      <c r="H6" s="13">
        <v>3</v>
      </c>
      <c r="I6" s="14">
        <v>3</v>
      </c>
      <c r="J6" s="14">
        <v>365</v>
      </c>
      <c r="K6" s="14">
        <v>0.7</v>
      </c>
      <c r="L6" s="39">
        <f>(H6+I6)*J6*K6</f>
        <v>1533</v>
      </c>
      <c r="M6" s="18">
        <v>50</v>
      </c>
      <c r="N6" s="19">
        <v>6</v>
      </c>
      <c r="O6" s="41">
        <f>M6*N6</f>
        <v>300</v>
      </c>
      <c r="P6" s="20">
        <v>0.3</v>
      </c>
      <c r="Q6" s="43">
        <f t="shared" si="0"/>
        <v>3.5294117647058822</v>
      </c>
      <c r="R6" s="21">
        <v>0</v>
      </c>
      <c r="S6" s="45">
        <f>(Q6+2*R6)/(C6*D6)</f>
        <v>0.1764705882352941</v>
      </c>
      <c r="T6" s="45">
        <f t="shared" si="1"/>
        <v>0.26249999999999996</v>
      </c>
      <c r="U6" s="211" t="s">
        <v>30</v>
      </c>
      <c r="V6" s="212">
        <v>90</v>
      </c>
      <c r="W6" s="57">
        <v>1.25</v>
      </c>
      <c r="X6" s="46">
        <f>W6*(1-(1/(G6+1)))</f>
        <v>0.69930069930069916</v>
      </c>
      <c r="Y6" s="21">
        <v>2</v>
      </c>
      <c r="Z6" s="21">
        <v>1.1000000000000001</v>
      </c>
      <c r="AA6" s="21">
        <v>1</v>
      </c>
      <c r="AB6" s="36">
        <v>1.44</v>
      </c>
      <c r="AC6" s="49">
        <f>0.8+0.2/(E6-2)</f>
        <v>1.2000000000000002</v>
      </c>
      <c r="AD6" s="21">
        <v>1</v>
      </c>
      <c r="AE6" s="21">
        <v>1</v>
      </c>
      <c r="AF6" s="50">
        <f t="shared" si="2"/>
        <v>7.6032000000000011</v>
      </c>
      <c r="AG6" s="50">
        <f>IF($S6&gt;$T6,AF6,0.5*(11-AF6)*COS(PI()*$S6/$T6)+0.5*(11+AF6))</f>
        <v>8.4266458242493929</v>
      </c>
      <c r="AH6" s="21">
        <v>1</v>
      </c>
      <c r="AI6" s="29">
        <v>0.5</v>
      </c>
      <c r="AJ6" s="212">
        <v>130</v>
      </c>
      <c r="AK6" s="59">
        <v>1.35</v>
      </c>
      <c r="AL6" s="46">
        <f>AK6*(1-(1/(G6+1)))</f>
        <v>0.75524475524475521</v>
      </c>
      <c r="AM6" s="21">
        <v>1</v>
      </c>
      <c r="AN6" s="21">
        <v>1</v>
      </c>
      <c r="AO6" s="21">
        <v>1</v>
      </c>
      <c r="AP6" s="36">
        <v>1</v>
      </c>
      <c r="AQ6" s="49">
        <f>AC6</f>
        <v>1.2000000000000002</v>
      </c>
      <c r="AR6" s="21">
        <v>1</v>
      </c>
      <c r="AS6" s="21">
        <v>1</v>
      </c>
      <c r="AT6" s="50">
        <f t="shared" ref="AT6:AT56" si="16">MIN(11,2*AM6*AN6*AO6*AP6*AS6)*MAX(AQ6,AR6)</f>
        <v>2.4000000000000004</v>
      </c>
      <c r="AU6" s="50">
        <f>IF($S6&gt;$T6,AT6,0.5*(11-AT6)*COS(PI()*$S6/$T6)+0.5*(11+AT6))</f>
        <v>4.4847957161283469</v>
      </c>
      <c r="AV6" s="21">
        <f t="shared" si="7"/>
        <v>1</v>
      </c>
      <c r="AW6" s="61">
        <v>0.5</v>
      </c>
      <c r="AX6" s="213">
        <f t="shared" si="8"/>
        <v>5.9583333333333348</v>
      </c>
      <c r="AY6" s="214">
        <f t="shared" si="9"/>
        <v>3.8194444444444442</v>
      </c>
      <c r="AZ6" s="215">
        <f t="shared" si="3"/>
        <v>676.84200110396171</v>
      </c>
      <c r="BA6" s="215">
        <f t="shared" si="4"/>
        <v>539.50435983692614</v>
      </c>
      <c r="BB6" s="216">
        <f t="shared" si="5"/>
        <v>4.0328502565777731</v>
      </c>
      <c r="BC6" s="217">
        <f t="shared" si="5"/>
        <v>2.0606069299327037</v>
      </c>
      <c r="BD6" s="212">
        <v>70</v>
      </c>
      <c r="BE6" s="218">
        <f t="shared" si="10"/>
        <v>1.25</v>
      </c>
      <c r="BF6" s="46">
        <f t="shared" si="6"/>
        <v>0.69930069930069916</v>
      </c>
      <c r="BG6" s="53">
        <f t="shared" si="6"/>
        <v>2</v>
      </c>
      <c r="BH6" s="53">
        <f t="shared" si="6"/>
        <v>1.1000000000000001</v>
      </c>
      <c r="BI6" s="53">
        <f t="shared" si="6"/>
        <v>1</v>
      </c>
      <c r="BJ6" s="219">
        <f t="shared" si="6"/>
        <v>1.44</v>
      </c>
      <c r="BK6" s="49">
        <f t="shared" si="6"/>
        <v>1.2000000000000002</v>
      </c>
      <c r="BL6" s="53">
        <f t="shared" si="6"/>
        <v>1</v>
      </c>
      <c r="BM6" s="53">
        <f t="shared" si="6"/>
        <v>1</v>
      </c>
      <c r="BN6" s="50">
        <f t="shared" si="6"/>
        <v>7.6032000000000011</v>
      </c>
      <c r="BO6" s="50">
        <f t="shared" si="6"/>
        <v>8.4266458242493929</v>
      </c>
      <c r="BP6" s="53">
        <f t="shared" si="6"/>
        <v>1</v>
      </c>
      <c r="BQ6" s="220">
        <f t="shared" si="6"/>
        <v>0.5</v>
      </c>
      <c r="BR6" s="212">
        <v>100</v>
      </c>
      <c r="BS6" s="59">
        <v>1.35</v>
      </c>
      <c r="BT6" s="47">
        <f t="shared" si="11"/>
        <v>0.75524475524475521</v>
      </c>
      <c r="BU6" s="21">
        <v>1</v>
      </c>
      <c r="BV6" s="21">
        <v>1</v>
      </c>
      <c r="BW6" s="21">
        <v>1</v>
      </c>
      <c r="BX6" s="36">
        <v>1</v>
      </c>
      <c r="BY6" s="49">
        <f>BK6</f>
        <v>1.2000000000000002</v>
      </c>
      <c r="BZ6" s="21">
        <v>1</v>
      </c>
      <c r="CA6" s="21">
        <v>1</v>
      </c>
      <c r="CB6" s="50">
        <f t="shared" ref="CB6:CB30" si="17">MIN(11,2*BU6*BV6*BW6*BX6*CA6)*MAX(BY6,BZ6)</f>
        <v>2.4000000000000004</v>
      </c>
      <c r="CC6" s="50">
        <f>IF($S6&gt;$T6,CB6,0.5*(11-CB6)*COS(PI()*$S6/$T6)+0.5*(11+CB6))</f>
        <v>4.4847957161283469</v>
      </c>
      <c r="CD6" s="21">
        <f t="shared" si="12"/>
        <v>1</v>
      </c>
      <c r="CE6" s="61">
        <v>0.5</v>
      </c>
      <c r="CF6" s="213">
        <f t="shared" si="13"/>
        <v>7.6607142857142874</v>
      </c>
      <c r="CG6" s="215">
        <f t="shared" si="14"/>
        <v>676.84200110396171</v>
      </c>
      <c r="CH6" s="217">
        <f t="shared" si="15"/>
        <v>5.1850931870285653</v>
      </c>
    </row>
    <row r="7" spans="1:86" s="2" customFormat="1">
      <c r="A7" s="222">
        <v>2.02</v>
      </c>
      <c r="B7" s="33" t="s">
        <v>32</v>
      </c>
      <c r="C7" s="13">
        <v>12</v>
      </c>
      <c r="D7" s="14">
        <v>12</v>
      </c>
      <c r="E7" s="14">
        <v>4</v>
      </c>
      <c r="F7" s="12">
        <v>0.75</v>
      </c>
      <c r="G7" s="38">
        <f t="shared" ref="G7:G56" si="18">C7*D7/((E7-F7)*(C7+D7))</f>
        <v>1.8461538461538463</v>
      </c>
      <c r="H7" s="13">
        <v>11</v>
      </c>
      <c r="I7" s="14">
        <v>9</v>
      </c>
      <c r="J7" s="14">
        <v>365</v>
      </c>
      <c r="K7" s="14">
        <v>0.7</v>
      </c>
      <c r="L7" s="39">
        <f t="shared" ref="L7:L56" si="19">(H7+I7)*J7*K7</f>
        <v>5110</v>
      </c>
      <c r="M7" s="22">
        <v>300</v>
      </c>
      <c r="N7" s="23">
        <v>1</v>
      </c>
      <c r="O7" s="41">
        <f t="shared" ref="O7:O56" si="20">M7*N7</f>
        <v>300</v>
      </c>
      <c r="P7" s="24">
        <v>0.5</v>
      </c>
      <c r="Q7" s="43">
        <f t="shared" si="0"/>
        <v>28.235294117647058</v>
      </c>
      <c r="R7" s="21">
        <v>0</v>
      </c>
      <c r="S7" s="52">
        <f t="shared" ref="S7:S56" si="21">(Q7+2*R7)/(C7*D7)</f>
        <v>0.19607843137254902</v>
      </c>
      <c r="T7" s="52">
        <f t="shared" si="1"/>
        <v>0.26249999999999996</v>
      </c>
      <c r="U7" s="211" t="s">
        <v>30</v>
      </c>
      <c r="V7" s="212">
        <v>90</v>
      </c>
      <c r="W7" s="57">
        <v>1.25</v>
      </c>
      <c r="X7" s="47">
        <f t="shared" ref="X7:X56" si="22">1.25*((1/1)-(1/(G7+1)))</f>
        <v>0.81081081081081086</v>
      </c>
      <c r="Y7" s="21">
        <v>2</v>
      </c>
      <c r="Z7" s="21">
        <v>1.1000000000000001</v>
      </c>
      <c r="AA7" s="21">
        <v>1</v>
      </c>
      <c r="AB7" s="36">
        <v>1.44</v>
      </c>
      <c r="AC7" s="49">
        <f t="shared" ref="AC7:AC56" si="23">0.8+0.2/(E7-2)</f>
        <v>0.9</v>
      </c>
      <c r="AD7" s="21">
        <v>1</v>
      </c>
      <c r="AE7" s="21">
        <v>1</v>
      </c>
      <c r="AF7" s="50">
        <f>MIN(11,2*Y7*Z7*AA7*AB7*AE7)*MAX(AC7,AD7)</f>
        <v>6.3360000000000003</v>
      </c>
      <c r="AG7" s="50">
        <f>IF($S7&gt;$T7,AF7,0.5*(11-AF7)*COS(PI()*$S7/$T7)+0.5*(11+AF7))</f>
        <v>7.0348218528723994</v>
      </c>
      <c r="AH7" s="21">
        <v>1</v>
      </c>
      <c r="AI7" s="29">
        <v>1</v>
      </c>
      <c r="AJ7" s="212">
        <v>130</v>
      </c>
      <c r="AK7" s="59">
        <v>1.35</v>
      </c>
      <c r="AL7" s="47">
        <f>AK7*(1-(1/(G7+1)))</f>
        <v>0.87567567567567584</v>
      </c>
      <c r="AM7" s="21">
        <v>1</v>
      </c>
      <c r="AN7" s="21">
        <v>1</v>
      </c>
      <c r="AO7" s="21">
        <v>1</v>
      </c>
      <c r="AP7" s="36">
        <v>1</v>
      </c>
      <c r="AQ7" s="49">
        <f t="shared" ref="AQ7:AQ56" si="24">AC7</f>
        <v>0.9</v>
      </c>
      <c r="AR7" s="21">
        <v>1</v>
      </c>
      <c r="AS7" s="21">
        <v>1</v>
      </c>
      <c r="AT7" s="50">
        <f t="shared" si="16"/>
        <v>2</v>
      </c>
      <c r="AU7" s="50">
        <f t="shared" ref="AU7:AU56" si="25">IF($S7&gt;$T7,AT7,0.5*(11-AT7)*COS(PI()*$S7/$T7)+0.5*(11+AT7))</f>
        <v>3.3484984296422811</v>
      </c>
      <c r="AV7" s="21">
        <f t="shared" si="7"/>
        <v>1</v>
      </c>
      <c r="AW7" s="61">
        <v>1</v>
      </c>
      <c r="AX7" s="213">
        <f t="shared" si="8"/>
        <v>5.1388888888888884</v>
      </c>
      <c r="AY7" s="214">
        <f t="shared" si="9"/>
        <v>3.2941595441595437</v>
      </c>
      <c r="AZ7" s="215">
        <f t="shared" si="3"/>
        <v>4096.8969834088975</v>
      </c>
      <c r="BA7" s="215">
        <f t="shared" si="4"/>
        <v>3155.0413487736027</v>
      </c>
      <c r="BB7" s="216">
        <f t="shared" si="5"/>
        <v>21.053498386962385</v>
      </c>
      <c r="BC7" s="217">
        <f t="shared" si="5"/>
        <v>10.393209571280565</v>
      </c>
      <c r="BD7" s="212">
        <v>70</v>
      </c>
      <c r="BE7" s="218">
        <f t="shared" si="10"/>
        <v>1.25</v>
      </c>
      <c r="BF7" s="47">
        <f t="shared" si="6"/>
        <v>0.81081081081081086</v>
      </c>
      <c r="BG7" s="53">
        <f t="shared" si="6"/>
        <v>2</v>
      </c>
      <c r="BH7" s="53">
        <f t="shared" si="6"/>
        <v>1.1000000000000001</v>
      </c>
      <c r="BI7" s="53">
        <f t="shared" si="6"/>
        <v>1</v>
      </c>
      <c r="BJ7" s="219">
        <f t="shared" si="6"/>
        <v>1.44</v>
      </c>
      <c r="BK7" s="49">
        <f t="shared" si="6"/>
        <v>0.9</v>
      </c>
      <c r="BL7" s="53">
        <f t="shared" si="6"/>
        <v>1</v>
      </c>
      <c r="BM7" s="53">
        <f t="shared" si="6"/>
        <v>1</v>
      </c>
      <c r="BN7" s="50">
        <f t="shared" si="6"/>
        <v>6.3360000000000003</v>
      </c>
      <c r="BO7" s="50">
        <f t="shared" si="6"/>
        <v>7.0348218528723994</v>
      </c>
      <c r="BP7" s="53">
        <f t="shared" si="6"/>
        <v>1</v>
      </c>
      <c r="BQ7" s="220">
        <f t="shared" si="6"/>
        <v>1</v>
      </c>
      <c r="BR7" s="212">
        <v>100</v>
      </c>
      <c r="BS7" s="59">
        <v>1.35</v>
      </c>
      <c r="BT7" s="47">
        <f t="shared" si="11"/>
        <v>0.87567567567567584</v>
      </c>
      <c r="BU7" s="21">
        <v>1</v>
      </c>
      <c r="BV7" s="21">
        <v>1</v>
      </c>
      <c r="BW7" s="21">
        <v>1</v>
      </c>
      <c r="BX7" s="36">
        <v>1</v>
      </c>
      <c r="BY7" s="49">
        <f t="shared" ref="BY7:BY30" si="26">BK7</f>
        <v>0.9</v>
      </c>
      <c r="BZ7" s="21">
        <v>1</v>
      </c>
      <c r="CA7" s="21">
        <v>1</v>
      </c>
      <c r="CB7" s="50">
        <f t="shared" si="17"/>
        <v>2</v>
      </c>
      <c r="CC7" s="50">
        <f t="shared" ref="CC7:CC30" si="27">IF($S7&gt;$T7,CB7,0.5*(11-CB7)*COS(PI()*$S7/$T7)+0.5*(11+CB7))</f>
        <v>3.3484984296422811</v>
      </c>
      <c r="CD7" s="21">
        <f t="shared" si="12"/>
        <v>1</v>
      </c>
      <c r="CE7" s="61">
        <v>1</v>
      </c>
      <c r="CF7" s="213">
        <f t="shared" si="13"/>
        <v>6.6071428571428568</v>
      </c>
      <c r="CG7" s="215">
        <f t="shared" si="14"/>
        <v>4096.8969834088975</v>
      </c>
      <c r="CH7" s="217">
        <f t="shared" si="15"/>
        <v>27.068783640380214</v>
      </c>
    </row>
    <row r="8" spans="1:86" s="2" customFormat="1">
      <c r="A8" s="222">
        <v>3.01</v>
      </c>
      <c r="B8" s="33" t="s">
        <v>33</v>
      </c>
      <c r="C8" s="13">
        <v>6</v>
      </c>
      <c r="D8" s="14">
        <v>6</v>
      </c>
      <c r="E8" s="14">
        <v>3</v>
      </c>
      <c r="F8" s="12">
        <v>0.75</v>
      </c>
      <c r="G8" s="38">
        <f t="shared" si="18"/>
        <v>1.3333333333333333</v>
      </c>
      <c r="H8" s="13">
        <v>11</v>
      </c>
      <c r="I8" s="14">
        <v>0</v>
      </c>
      <c r="J8" s="14">
        <v>261</v>
      </c>
      <c r="K8" s="14">
        <v>0.8</v>
      </c>
      <c r="L8" s="39">
        <f t="shared" si="19"/>
        <v>2296.8000000000002</v>
      </c>
      <c r="M8" s="22">
        <v>500</v>
      </c>
      <c r="N8" s="23">
        <v>1</v>
      </c>
      <c r="O8" s="41">
        <f t="shared" si="20"/>
        <v>500</v>
      </c>
      <c r="P8" s="24">
        <v>0.5</v>
      </c>
      <c r="Q8" s="43">
        <f t="shared" si="0"/>
        <v>10.588235294117647</v>
      </c>
      <c r="R8" s="21">
        <v>0</v>
      </c>
      <c r="S8" s="45">
        <f t="shared" si="21"/>
        <v>0.29411764705882354</v>
      </c>
      <c r="T8" s="45">
        <f t="shared" si="1"/>
        <v>0.35</v>
      </c>
      <c r="U8" s="211" t="s">
        <v>34</v>
      </c>
      <c r="V8" s="212">
        <v>90</v>
      </c>
      <c r="W8" s="57">
        <v>1.25</v>
      </c>
      <c r="X8" s="47">
        <f t="shared" si="22"/>
        <v>0.71428571428571419</v>
      </c>
      <c r="Y8" s="21">
        <v>2</v>
      </c>
      <c r="Z8" s="21">
        <v>1.1000000000000001</v>
      </c>
      <c r="AA8" s="21">
        <v>1</v>
      </c>
      <c r="AB8" s="36">
        <v>1.44</v>
      </c>
      <c r="AC8" s="49">
        <f t="shared" si="23"/>
        <v>1</v>
      </c>
      <c r="AD8" s="21">
        <v>1</v>
      </c>
      <c r="AE8" s="21">
        <v>1</v>
      </c>
      <c r="AF8" s="50">
        <f t="shared" ref="AF8:AF56" si="28">MIN(11,2*Y8*Z8*AA8*AB8*AE8)*MAX(AC8,AD8)</f>
        <v>6.3360000000000003</v>
      </c>
      <c r="AG8" s="50">
        <f t="shared" ref="AG8:AG56" si="29">IF($S8&gt;$T8,AF8,0.5*(11-AF8)*COS(PI()*$S8/$T8)+0.5*(11+AF8))</f>
        <v>6.6232676017996903</v>
      </c>
      <c r="AH8" s="21">
        <v>1</v>
      </c>
      <c r="AI8" s="29">
        <v>1</v>
      </c>
      <c r="AJ8" s="212">
        <v>130</v>
      </c>
      <c r="AK8" s="59">
        <v>1.35</v>
      </c>
      <c r="AL8" s="47">
        <f t="shared" ref="AL8:AL56" si="30">AK8*(1-(1/(G8+1)))</f>
        <v>0.77142857142857146</v>
      </c>
      <c r="AM8" s="21">
        <v>1</v>
      </c>
      <c r="AN8" s="21">
        <v>1</v>
      </c>
      <c r="AO8" s="21">
        <v>1</v>
      </c>
      <c r="AP8" s="36">
        <v>1</v>
      </c>
      <c r="AQ8" s="49">
        <f t="shared" si="24"/>
        <v>1</v>
      </c>
      <c r="AR8" s="21">
        <v>1</v>
      </c>
      <c r="AS8" s="21">
        <v>1</v>
      </c>
      <c r="AT8" s="50">
        <f t="shared" si="16"/>
        <v>2</v>
      </c>
      <c r="AU8" s="50">
        <f t="shared" si="25"/>
        <v>2.5543328508141552</v>
      </c>
      <c r="AV8" s="21">
        <f t="shared" si="7"/>
        <v>0.5</v>
      </c>
      <c r="AW8" s="61">
        <v>1</v>
      </c>
      <c r="AX8" s="213">
        <f t="shared" si="8"/>
        <v>9.7222222222222232</v>
      </c>
      <c r="AY8" s="214">
        <f t="shared" si="9"/>
        <v>6.232193732193732</v>
      </c>
      <c r="AZ8" s="215">
        <f t="shared" si="3"/>
        <v>1382.9382752557754</v>
      </c>
      <c r="BA8" s="215">
        <f t="shared" si="4"/>
        <v>266.67234962499782</v>
      </c>
      <c r="BB8" s="216">
        <f t="shared" si="5"/>
        <v>13.445233231653372</v>
      </c>
      <c r="BC8" s="217">
        <f t="shared" si="5"/>
        <v>1.6619537458822871</v>
      </c>
      <c r="BD8" s="212">
        <v>70</v>
      </c>
      <c r="BE8" s="218">
        <f t="shared" si="10"/>
        <v>1.25</v>
      </c>
      <c r="BF8" s="47">
        <f t="shared" si="6"/>
        <v>0.71428571428571419</v>
      </c>
      <c r="BG8" s="53">
        <f t="shared" si="6"/>
        <v>2</v>
      </c>
      <c r="BH8" s="53">
        <f t="shared" si="6"/>
        <v>1.1000000000000001</v>
      </c>
      <c r="BI8" s="53">
        <f t="shared" si="6"/>
        <v>1</v>
      </c>
      <c r="BJ8" s="219">
        <f t="shared" si="6"/>
        <v>1.44</v>
      </c>
      <c r="BK8" s="49">
        <f t="shared" si="6"/>
        <v>1</v>
      </c>
      <c r="BL8" s="53">
        <f t="shared" si="6"/>
        <v>1</v>
      </c>
      <c r="BM8" s="53">
        <f t="shared" si="6"/>
        <v>1</v>
      </c>
      <c r="BN8" s="50">
        <f t="shared" si="6"/>
        <v>6.3360000000000003</v>
      </c>
      <c r="BO8" s="50">
        <f t="shared" si="6"/>
        <v>6.6232676017996903</v>
      </c>
      <c r="BP8" s="53">
        <f t="shared" si="6"/>
        <v>1</v>
      </c>
      <c r="BQ8" s="220">
        <f t="shared" si="6"/>
        <v>1</v>
      </c>
      <c r="BR8" s="212">
        <v>100</v>
      </c>
      <c r="BS8" s="59">
        <v>1.35</v>
      </c>
      <c r="BT8" s="47">
        <f t="shared" si="11"/>
        <v>0.77142857142857146</v>
      </c>
      <c r="BU8" s="21">
        <v>1</v>
      </c>
      <c r="BV8" s="21">
        <v>1</v>
      </c>
      <c r="BW8" s="21">
        <v>1</v>
      </c>
      <c r="BX8" s="36">
        <v>1</v>
      </c>
      <c r="BY8" s="49">
        <f t="shared" si="26"/>
        <v>1</v>
      </c>
      <c r="BZ8" s="21">
        <v>1</v>
      </c>
      <c r="CA8" s="21">
        <v>1</v>
      </c>
      <c r="CB8" s="50">
        <f t="shared" si="17"/>
        <v>2</v>
      </c>
      <c r="CC8" s="50">
        <f t="shared" si="27"/>
        <v>2.5543328508141552</v>
      </c>
      <c r="CD8" s="21">
        <v>0.7</v>
      </c>
      <c r="CE8" s="61">
        <v>1</v>
      </c>
      <c r="CF8" s="213">
        <f t="shared" si="13"/>
        <v>12.500000000000002</v>
      </c>
      <c r="CG8" s="215">
        <f t="shared" si="14"/>
        <v>1382.9382752557754</v>
      </c>
      <c r="CH8" s="217">
        <f t="shared" si="15"/>
        <v>17.286728440697196</v>
      </c>
    </row>
    <row r="9" spans="1:86" s="2" customFormat="1">
      <c r="A9" s="222">
        <v>3.02</v>
      </c>
      <c r="B9" s="33" t="s">
        <v>35</v>
      </c>
      <c r="C9" s="13">
        <v>12</v>
      </c>
      <c r="D9" s="14">
        <v>12</v>
      </c>
      <c r="E9" s="14">
        <v>3</v>
      </c>
      <c r="F9" s="12">
        <v>0.75</v>
      </c>
      <c r="G9" s="38">
        <f t="shared" si="18"/>
        <v>2.6666666666666665</v>
      </c>
      <c r="H9" s="13">
        <v>11</v>
      </c>
      <c r="I9" s="14">
        <v>0</v>
      </c>
      <c r="J9" s="14">
        <v>261</v>
      </c>
      <c r="K9" s="14">
        <v>0.8</v>
      </c>
      <c r="L9" s="39">
        <f>(H9+I9)*J9*K9</f>
        <v>2296.8000000000002</v>
      </c>
      <c r="M9" s="22">
        <v>500</v>
      </c>
      <c r="N9" s="23">
        <v>1</v>
      </c>
      <c r="O9" s="41">
        <f t="shared" si="20"/>
        <v>500</v>
      </c>
      <c r="P9" s="24">
        <v>0.5</v>
      </c>
      <c r="Q9" s="43">
        <f t="shared" si="0"/>
        <v>21.176470588235293</v>
      </c>
      <c r="R9" s="21">
        <v>0</v>
      </c>
      <c r="S9" s="45">
        <f t="shared" si="21"/>
        <v>0.14705882352941177</v>
      </c>
      <c r="T9" s="45">
        <f t="shared" si="1"/>
        <v>0.35</v>
      </c>
      <c r="U9" s="211" t="s">
        <v>34</v>
      </c>
      <c r="V9" s="212">
        <v>90</v>
      </c>
      <c r="W9" s="57">
        <v>1.25</v>
      </c>
      <c r="X9" s="47">
        <f t="shared" si="22"/>
        <v>0.90909090909090917</v>
      </c>
      <c r="Y9" s="21">
        <v>2</v>
      </c>
      <c r="Z9" s="21">
        <v>1.1000000000000001</v>
      </c>
      <c r="AA9" s="21">
        <v>1</v>
      </c>
      <c r="AB9" s="36">
        <v>1.44</v>
      </c>
      <c r="AC9" s="49">
        <f t="shared" si="23"/>
        <v>1</v>
      </c>
      <c r="AD9" s="21">
        <v>1</v>
      </c>
      <c r="AE9" s="21">
        <v>1</v>
      </c>
      <c r="AF9" s="50">
        <f t="shared" si="28"/>
        <v>6.3360000000000003</v>
      </c>
      <c r="AG9" s="50">
        <f t="shared" si="29"/>
        <v>9.2467521263014412</v>
      </c>
      <c r="AH9" s="21">
        <v>1</v>
      </c>
      <c r="AI9" s="29">
        <v>1</v>
      </c>
      <c r="AJ9" s="212">
        <v>130</v>
      </c>
      <c r="AK9" s="59">
        <v>1.35</v>
      </c>
      <c r="AL9" s="47">
        <f t="shared" si="30"/>
        <v>0.98181818181818192</v>
      </c>
      <c r="AM9" s="21">
        <v>1</v>
      </c>
      <c r="AN9" s="21">
        <v>1</v>
      </c>
      <c r="AO9" s="21">
        <v>1</v>
      </c>
      <c r="AP9" s="36">
        <v>1</v>
      </c>
      <c r="AQ9" s="49">
        <f t="shared" si="24"/>
        <v>1</v>
      </c>
      <c r="AR9" s="21">
        <v>1</v>
      </c>
      <c r="AS9" s="21">
        <v>1</v>
      </c>
      <c r="AT9" s="50">
        <f t="shared" si="16"/>
        <v>2</v>
      </c>
      <c r="AU9" s="50">
        <f t="shared" si="25"/>
        <v>7.6168029881460066</v>
      </c>
      <c r="AV9" s="21">
        <f t="shared" si="7"/>
        <v>0.5</v>
      </c>
      <c r="AW9" s="61">
        <v>1</v>
      </c>
      <c r="AX9" s="213">
        <f t="shared" si="8"/>
        <v>7.6388888888888875</v>
      </c>
      <c r="AY9" s="214">
        <f t="shared" si="9"/>
        <v>4.8967236467236459</v>
      </c>
      <c r="AZ9" s="215">
        <f t="shared" si="3"/>
        <v>1930.721843971741</v>
      </c>
      <c r="BA9" s="215">
        <f t="shared" si="4"/>
        <v>795.19423196244315</v>
      </c>
      <c r="BB9" s="216">
        <f t="shared" si="5"/>
        <v>14.748569641450796</v>
      </c>
      <c r="BC9" s="217">
        <f t="shared" si="5"/>
        <v>3.8938463993887433</v>
      </c>
      <c r="BD9" s="212">
        <v>70</v>
      </c>
      <c r="BE9" s="218">
        <f t="shared" si="10"/>
        <v>1.25</v>
      </c>
      <c r="BF9" s="47">
        <f t="shared" si="6"/>
        <v>0.90909090909090917</v>
      </c>
      <c r="BG9" s="53">
        <f t="shared" si="6"/>
        <v>2</v>
      </c>
      <c r="BH9" s="53">
        <f t="shared" si="6"/>
        <v>1.1000000000000001</v>
      </c>
      <c r="BI9" s="53">
        <f t="shared" si="6"/>
        <v>1</v>
      </c>
      <c r="BJ9" s="219">
        <f t="shared" si="6"/>
        <v>1.44</v>
      </c>
      <c r="BK9" s="49">
        <f t="shared" si="6"/>
        <v>1</v>
      </c>
      <c r="BL9" s="53">
        <f t="shared" si="6"/>
        <v>1</v>
      </c>
      <c r="BM9" s="53">
        <f t="shared" si="6"/>
        <v>1</v>
      </c>
      <c r="BN9" s="50">
        <f t="shared" si="6"/>
        <v>6.3360000000000003</v>
      </c>
      <c r="BO9" s="50">
        <f t="shared" si="6"/>
        <v>9.2467521263014412</v>
      </c>
      <c r="BP9" s="53">
        <f t="shared" si="6"/>
        <v>1</v>
      </c>
      <c r="BQ9" s="220">
        <f t="shared" si="6"/>
        <v>1</v>
      </c>
      <c r="BR9" s="212">
        <v>100</v>
      </c>
      <c r="BS9" s="59">
        <v>1.35</v>
      </c>
      <c r="BT9" s="47">
        <f t="shared" si="11"/>
        <v>0.98181818181818192</v>
      </c>
      <c r="BU9" s="21">
        <v>1</v>
      </c>
      <c r="BV9" s="21">
        <v>1</v>
      </c>
      <c r="BW9" s="21">
        <v>1</v>
      </c>
      <c r="BX9" s="36">
        <v>1</v>
      </c>
      <c r="BY9" s="49">
        <f t="shared" si="26"/>
        <v>1</v>
      </c>
      <c r="BZ9" s="21">
        <v>1</v>
      </c>
      <c r="CA9" s="21">
        <v>1</v>
      </c>
      <c r="CB9" s="50">
        <f t="shared" si="17"/>
        <v>2</v>
      </c>
      <c r="CC9" s="50">
        <f t="shared" si="27"/>
        <v>7.6168029881460066</v>
      </c>
      <c r="CD9" s="21">
        <v>0.7</v>
      </c>
      <c r="CE9" s="61">
        <v>1</v>
      </c>
      <c r="CF9" s="213">
        <f t="shared" si="13"/>
        <v>9.8214285714285712</v>
      </c>
      <c r="CG9" s="215">
        <f t="shared" si="14"/>
        <v>1930.721843971741</v>
      </c>
      <c r="CH9" s="217">
        <f t="shared" si="15"/>
        <v>18.962446681865313</v>
      </c>
    </row>
    <row r="10" spans="1:86" s="2" customFormat="1">
      <c r="A10" s="222">
        <v>3.03</v>
      </c>
      <c r="B10" s="33" t="s">
        <v>36</v>
      </c>
      <c r="C10" s="13">
        <v>6</v>
      </c>
      <c r="D10" s="14">
        <v>6</v>
      </c>
      <c r="E10" s="14">
        <v>3</v>
      </c>
      <c r="F10" s="12">
        <v>0.75</v>
      </c>
      <c r="G10" s="38">
        <f t="shared" si="18"/>
        <v>1.3333333333333333</v>
      </c>
      <c r="H10" s="13">
        <v>6</v>
      </c>
      <c r="I10" s="14">
        <v>0</v>
      </c>
      <c r="J10" s="14">
        <v>261</v>
      </c>
      <c r="K10" s="14">
        <v>0.8</v>
      </c>
      <c r="L10" s="39">
        <f t="shared" si="19"/>
        <v>1252.8000000000002</v>
      </c>
      <c r="M10" s="22">
        <v>500</v>
      </c>
      <c r="N10" s="23">
        <v>1</v>
      </c>
      <c r="O10" s="41">
        <f t="shared" si="20"/>
        <v>500</v>
      </c>
      <c r="P10" s="24">
        <v>0.5</v>
      </c>
      <c r="Q10" s="43">
        <f t="shared" si="0"/>
        <v>10.588235294117647</v>
      </c>
      <c r="R10" s="21">
        <v>0</v>
      </c>
      <c r="S10" s="45">
        <f t="shared" si="21"/>
        <v>0.29411764705882354</v>
      </c>
      <c r="T10" s="45">
        <f t="shared" si="1"/>
        <v>0.35</v>
      </c>
      <c r="U10" s="211" t="s">
        <v>34</v>
      </c>
      <c r="V10" s="212">
        <v>90</v>
      </c>
      <c r="W10" s="57">
        <v>1.25</v>
      </c>
      <c r="X10" s="47">
        <f t="shared" si="22"/>
        <v>0.71428571428571419</v>
      </c>
      <c r="Y10" s="21">
        <v>2</v>
      </c>
      <c r="Z10" s="21">
        <v>1.1000000000000001</v>
      </c>
      <c r="AA10" s="21">
        <v>1</v>
      </c>
      <c r="AB10" s="36">
        <v>1.44</v>
      </c>
      <c r="AC10" s="49">
        <f t="shared" si="23"/>
        <v>1</v>
      </c>
      <c r="AD10" s="21">
        <v>1</v>
      </c>
      <c r="AE10" s="21">
        <v>1</v>
      </c>
      <c r="AF10" s="50">
        <f t="shared" si="28"/>
        <v>6.3360000000000003</v>
      </c>
      <c r="AG10" s="50">
        <f>IF($S10&gt;$T10,AF10,0.5*(11-AF10)*COS(PI()*$S10/$T10)+0.5*(11+AF10))</f>
        <v>6.6232676017996903</v>
      </c>
      <c r="AH10" s="21">
        <v>1</v>
      </c>
      <c r="AI10" s="29">
        <v>1</v>
      </c>
      <c r="AJ10" s="212">
        <v>130</v>
      </c>
      <c r="AK10" s="59">
        <v>1.35</v>
      </c>
      <c r="AL10" s="47">
        <f t="shared" si="30"/>
        <v>0.77142857142857146</v>
      </c>
      <c r="AM10" s="21">
        <v>1</v>
      </c>
      <c r="AN10" s="21">
        <v>1</v>
      </c>
      <c r="AO10" s="21">
        <v>1</v>
      </c>
      <c r="AP10" s="36">
        <v>1</v>
      </c>
      <c r="AQ10" s="49">
        <f t="shared" si="24"/>
        <v>1</v>
      </c>
      <c r="AR10" s="21">
        <v>1</v>
      </c>
      <c r="AS10" s="21">
        <v>1</v>
      </c>
      <c r="AT10" s="50">
        <f t="shared" si="16"/>
        <v>2</v>
      </c>
      <c r="AU10" s="50">
        <f t="shared" si="25"/>
        <v>2.5543328508141552</v>
      </c>
      <c r="AV10" s="21">
        <f t="shared" si="7"/>
        <v>0.5</v>
      </c>
      <c r="AW10" s="61">
        <v>1</v>
      </c>
      <c r="AX10" s="213">
        <f t="shared" si="8"/>
        <v>9.7222222222222232</v>
      </c>
      <c r="AY10" s="214">
        <f t="shared" si="9"/>
        <v>6.232193732193732</v>
      </c>
      <c r="AZ10" s="215">
        <f t="shared" si="3"/>
        <v>754.3299683213321</v>
      </c>
      <c r="BA10" s="215">
        <f t="shared" si="4"/>
        <v>145.45764524999879</v>
      </c>
      <c r="BB10" s="216">
        <f t="shared" si="5"/>
        <v>7.3337635809018398</v>
      </c>
      <c r="BC10" s="217">
        <f t="shared" si="5"/>
        <v>0.90652022502670182</v>
      </c>
      <c r="BD10" s="212">
        <v>70</v>
      </c>
      <c r="BE10" s="218">
        <f t="shared" si="10"/>
        <v>1.25</v>
      </c>
      <c r="BF10" s="47">
        <f t="shared" si="6"/>
        <v>0.71428571428571419</v>
      </c>
      <c r="BG10" s="53">
        <f t="shared" si="6"/>
        <v>2</v>
      </c>
      <c r="BH10" s="53">
        <f t="shared" si="6"/>
        <v>1.1000000000000001</v>
      </c>
      <c r="BI10" s="53">
        <f t="shared" si="6"/>
        <v>1</v>
      </c>
      <c r="BJ10" s="219">
        <f t="shared" si="6"/>
        <v>1.44</v>
      </c>
      <c r="BK10" s="49">
        <f t="shared" si="6"/>
        <v>1</v>
      </c>
      <c r="BL10" s="53">
        <f t="shared" si="6"/>
        <v>1</v>
      </c>
      <c r="BM10" s="53">
        <f t="shared" si="6"/>
        <v>1</v>
      </c>
      <c r="BN10" s="50">
        <f t="shared" si="6"/>
        <v>6.3360000000000003</v>
      </c>
      <c r="BO10" s="50">
        <f t="shared" si="6"/>
        <v>6.6232676017996903</v>
      </c>
      <c r="BP10" s="53">
        <f t="shared" si="6"/>
        <v>1</v>
      </c>
      <c r="BQ10" s="220">
        <f t="shared" si="6"/>
        <v>1</v>
      </c>
      <c r="BR10" s="212">
        <v>100</v>
      </c>
      <c r="BS10" s="59">
        <v>1.35</v>
      </c>
      <c r="BT10" s="47">
        <f t="shared" si="11"/>
        <v>0.77142857142857146</v>
      </c>
      <c r="BU10" s="21">
        <v>1</v>
      </c>
      <c r="BV10" s="21">
        <v>1</v>
      </c>
      <c r="BW10" s="21">
        <v>1</v>
      </c>
      <c r="BX10" s="36">
        <v>1</v>
      </c>
      <c r="BY10" s="49">
        <f t="shared" si="26"/>
        <v>1</v>
      </c>
      <c r="BZ10" s="21">
        <v>1</v>
      </c>
      <c r="CA10" s="21">
        <v>1</v>
      </c>
      <c r="CB10" s="50">
        <f t="shared" si="17"/>
        <v>2</v>
      </c>
      <c r="CC10" s="50">
        <f t="shared" si="27"/>
        <v>2.5543328508141552</v>
      </c>
      <c r="CD10" s="21">
        <v>0.7</v>
      </c>
      <c r="CE10" s="61">
        <v>1</v>
      </c>
      <c r="CF10" s="213">
        <f t="shared" si="13"/>
        <v>12.500000000000002</v>
      </c>
      <c r="CG10" s="215">
        <f t="shared" si="14"/>
        <v>754.3299683213321</v>
      </c>
      <c r="CH10" s="217">
        <f t="shared" si="15"/>
        <v>9.4291246040166534</v>
      </c>
    </row>
    <row r="11" spans="1:86" s="2" customFormat="1">
      <c r="A11" s="222">
        <v>3.04</v>
      </c>
      <c r="B11" s="33" t="s">
        <v>37</v>
      </c>
      <c r="C11" s="13">
        <v>12</v>
      </c>
      <c r="D11" s="14">
        <v>12</v>
      </c>
      <c r="E11" s="14">
        <v>4</v>
      </c>
      <c r="F11" s="12">
        <v>0.05</v>
      </c>
      <c r="G11" s="38">
        <f t="shared" si="18"/>
        <v>1.5189873417721518</v>
      </c>
      <c r="H11" s="13">
        <v>11</v>
      </c>
      <c r="I11" s="14">
        <v>0</v>
      </c>
      <c r="J11" s="14">
        <v>261</v>
      </c>
      <c r="K11" s="14">
        <v>0.8</v>
      </c>
      <c r="L11" s="39">
        <f t="shared" si="19"/>
        <v>2296.8000000000002</v>
      </c>
      <c r="M11" s="22">
        <v>300</v>
      </c>
      <c r="N11" s="23">
        <v>1</v>
      </c>
      <c r="O11" s="41">
        <f t="shared" si="20"/>
        <v>300</v>
      </c>
      <c r="P11" s="24">
        <v>0.5</v>
      </c>
      <c r="Q11" s="43">
        <f t="shared" si="0"/>
        <v>28.235294117647058</v>
      </c>
      <c r="R11" s="21">
        <v>0</v>
      </c>
      <c r="S11" s="45">
        <f t="shared" si="21"/>
        <v>0.19607843137254902</v>
      </c>
      <c r="T11" s="45">
        <f t="shared" si="1"/>
        <v>0.26249999999999996</v>
      </c>
      <c r="U11" s="211" t="s">
        <v>30</v>
      </c>
      <c r="V11" s="212">
        <v>90</v>
      </c>
      <c r="W11" s="57">
        <v>1.25</v>
      </c>
      <c r="X11" s="47">
        <f t="shared" si="22"/>
        <v>0.75376884422110546</v>
      </c>
      <c r="Y11" s="21">
        <v>2</v>
      </c>
      <c r="Z11" s="21">
        <v>1.1000000000000001</v>
      </c>
      <c r="AA11" s="21">
        <v>1</v>
      </c>
      <c r="AB11" s="36">
        <v>1.44</v>
      </c>
      <c r="AC11" s="49">
        <f t="shared" si="23"/>
        <v>0.9</v>
      </c>
      <c r="AD11" s="21">
        <v>1</v>
      </c>
      <c r="AE11" s="21">
        <v>1</v>
      </c>
      <c r="AF11" s="50">
        <f t="shared" si="28"/>
        <v>6.3360000000000003</v>
      </c>
      <c r="AG11" s="50">
        <f t="shared" si="29"/>
        <v>7.0348218528723994</v>
      </c>
      <c r="AH11" s="21">
        <v>1</v>
      </c>
      <c r="AI11" s="29">
        <v>1</v>
      </c>
      <c r="AJ11" s="212">
        <v>130</v>
      </c>
      <c r="AK11" s="59">
        <v>1.35</v>
      </c>
      <c r="AL11" s="47">
        <f t="shared" si="30"/>
        <v>0.81407035175879394</v>
      </c>
      <c r="AM11" s="21">
        <v>1</v>
      </c>
      <c r="AN11" s="21">
        <v>1</v>
      </c>
      <c r="AO11" s="21">
        <v>1</v>
      </c>
      <c r="AP11" s="36">
        <v>1</v>
      </c>
      <c r="AQ11" s="49">
        <f t="shared" si="24"/>
        <v>0.9</v>
      </c>
      <c r="AR11" s="21">
        <v>1</v>
      </c>
      <c r="AS11" s="21">
        <v>1</v>
      </c>
      <c r="AT11" s="50">
        <f t="shared" si="16"/>
        <v>2</v>
      </c>
      <c r="AU11" s="50">
        <f t="shared" si="25"/>
        <v>3.3484984296422811</v>
      </c>
      <c r="AV11" s="21">
        <f t="shared" si="7"/>
        <v>1</v>
      </c>
      <c r="AW11" s="61">
        <v>1</v>
      </c>
      <c r="AX11" s="213">
        <f t="shared" si="8"/>
        <v>5.5277777777777786</v>
      </c>
      <c r="AY11" s="214">
        <f t="shared" si="9"/>
        <v>3.5434472934472931</v>
      </c>
      <c r="AZ11" s="215">
        <f t="shared" si="3"/>
        <v>1468.8708028797569</v>
      </c>
      <c r="BA11" s="215">
        <f t="shared" si="4"/>
        <v>699.16647210930842</v>
      </c>
      <c r="BB11" s="216">
        <f t="shared" si="5"/>
        <v>8.1195913825853232</v>
      </c>
      <c r="BC11" s="217">
        <f t="shared" si="5"/>
        <v>2.4774595432648212</v>
      </c>
      <c r="BD11" s="212">
        <v>70</v>
      </c>
      <c r="BE11" s="218">
        <f t="shared" si="10"/>
        <v>1.25</v>
      </c>
      <c r="BF11" s="47">
        <f t="shared" si="6"/>
        <v>0.75376884422110546</v>
      </c>
      <c r="BG11" s="53">
        <f t="shared" si="6"/>
        <v>2</v>
      </c>
      <c r="BH11" s="53">
        <f t="shared" si="6"/>
        <v>1.1000000000000001</v>
      </c>
      <c r="BI11" s="53">
        <f t="shared" si="6"/>
        <v>1</v>
      </c>
      <c r="BJ11" s="219">
        <f t="shared" si="6"/>
        <v>1.44</v>
      </c>
      <c r="BK11" s="49">
        <f t="shared" si="6"/>
        <v>0.9</v>
      </c>
      <c r="BL11" s="53">
        <f t="shared" si="6"/>
        <v>1</v>
      </c>
      <c r="BM11" s="53">
        <f t="shared" si="6"/>
        <v>1</v>
      </c>
      <c r="BN11" s="50">
        <f t="shared" si="6"/>
        <v>6.3360000000000003</v>
      </c>
      <c r="BO11" s="50">
        <f t="shared" si="6"/>
        <v>7.0348218528723994</v>
      </c>
      <c r="BP11" s="53">
        <f t="shared" si="6"/>
        <v>1</v>
      </c>
      <c r="BQ11" s="220">
        <f t="shared" si="6"/>
        <v>1</v>
      </c>
      <c r="BR11" s="212">
        <v>100</v>
      </c>
      <c r="BS11" s="59">
        <v>1.35</v>
      </c>
      <c r="BT11" s="47">
        <f t="shared" si="11"/>
        <v>0.81407035175879394</v>
      </c>
      <c r="BU11" s="21">
        <v>1</v>
      </c>
      <c r="BV11" s="21">
        <v>1</v>
      </c>
      <c r="BW11" s="21">
        <v>1</v>
      </c>
      <c r="BX11" s="36">
        <v>1</v>
      </c>
      <c r="BY11" s="49">
        <f t="shared" si="26"/>
        <v>0.9</v>
      </c>
      <c r="BZ11" s="21">
        <v>1</v>
      </c>
      <c r="CA11" s="21">
        <v>1</v>
      </c>
      <c r="CB11" s="50">
        <f t="shared" si="17"/>
        <v>2</v>
      </c>
      <c r="CC11" s="50">
        <f t="shared" si="27"/>
        <v>3.3484984296422811</v>
      </c>
      <c r="CD11" s="21">
        <f t="shared" si="12"/>
        <v>1</v>
      </c>
      <c r="CE11" s="61">
        <v>1</v>
      </c>
      <c r="CF11" s="213">
        <f t="shared" si="13"/>
        <v>7.1071428571428577</v>
      </c>
      <c r="CG11" s="215">
        <f t="shared" si="14"/>
        <v>1468.8708028797569</v>
      </c>
      <c r="CH11" s="217">
        <f t="shared" si="15"/>
        <v>10.439474634752559</v>
      </c>
    </row>
    <row r="12" spans="1:86" s="2" customFormat="1">
      <c r="A12" s="209">
        <v>3.05</v>
      </c>
      <c r="B12" s="210" t="s">
        <v>5134</v>
      </c>
      <c r="C12" s="13">
        <v>6</v>
      </c>
      <c r="D12" s="14">
        <v>6</v>
      </c>
      <c r="E12" s="14">
        <v>3</v>
      </c>
      <c r="F12" s="12">
        <v>0.05</v>
      </c>
      <c r="G12" s="38">
        <f t="shared" si="18"/>
        <v>1.0169491525423726</v>
      </c>
      <c r="H12" s="13">
        <v>11</v>
      </c>
      <c r="I12" s="14">
        <v>0</v>
      </c>
      <c r="J12" s="14">
        <v>261</v>
      </c>
      <c r="K12" s="14">
        <v>0.8</v>
      </c>
      <c r="L12" s="39">
        <f t="shared" si="19"/>
        <v>2296.8000000000002</v>
      </c>
      <c r="M12" s="22">
        <v>300</v>
      </c>
      <c r="N12" s="23">
        <v>1</v>
      </c>
      <c r="O12" s="41">
        <f t="shared" si="20"/>
        <v>300</v>
      </c>
      <c r="P12" s="24">
        <v>0.5</v>
      </c>
      <c r="Q12" s="43">
        <f t="shared" si="0"/>
        <v>10.588235294117647</v>
      </c>
      <c r="R12" s="21">
        <v>0</v>
      </c>
      <c r="S12" s="45">
        <f t="shared" si="21"/>
        <v>0.29411764705882354</v>
      </c>
      <c r="T12" s="45">
        <f t="shared" si="1"/>
        <v>0.26249999999999996</v>
      </c>
      <c r="U12" s="211" t="s">
        <v>30</v>
      </c>
      <c r="V12" s="212">
        <v>90</v>
      </c>
      <c r="W12" s="57">
        <v>1.25</v>
      </c>
      <c r="X12" s="47">
        <f t="shared" si="22"/>
        <v>0.63025210084033612</v>
      </c>
      <c r="Y12" s="21">
        <v>2</v>
      </c>
      <c r="Z12" s="21">
        <v>1.1000000000000001</v>
      </c>
      <c r="AA12" s="21">
        <v>1</v>
      </c>
      <c r="AB12" s="36">
        <v>1.44</v>
      </c>
      <c r="AC12" s="49">
        <f t="shared" si="23"/>
        <v>1</v>
      </c>
      <c r="AD12" s="21">
        <v>1</v>
      </c>
      <c r="AE12" s="21">
        <v>1</v>
      </c>
      <c r="AF12" s="50">
        <f t="shared" si="28"/>
        <v>6.3360000000000003</v>
      </c>
      <c r="AG12" s="50">
        <f t="shared" si="29"/>
        <v>6.3360000000000003</v>
      </c>
      <c r="AH12" s="21">
        <v>1</v>
      </c>
      <c r="AI12" s="29">
        <v>1</v>
      </c>
      <c r="AJ12" s="212">
        <v>130</v>
      </c>
      <c r="AK12" s="59">
        <v>1.35</v>
      </c>
      <c r="AL12" s="47">
        <f t="shared" si="30"/>
        <v>0.68067226890756305</v>
      </c>
      <c r="AM12" s="21">
        <v>1</v>
      </c>
      <c r="AN12" s="21">
        <v>1</v>
      </c>
      <c r="AO12" s="21">
        <v>1</v>
      </c>
      <c r="AP12" s="36">
        <v>1</v>
      </c>
      <c r="AQ12" s="49">
        <f t="shared" si="24"/>
        <v>1</v>
      </c>
      <c r="AR12" s="21">
        <v>1</v>
      </c>
      <c r="AS12" s="21">
        <v>1</v>
      </c>
      <c r="AT12" s="50">
        <f t="shared" si="16"/>
        <v>2</v>
      </c>
      <c r="AU12" s="50">
        <f t="shared" si="25"/>
        <v>2</v>
      </c>
      <c r="AV12" s="21">
        <f t="shared" si="7"/>
        <v>1</v>
      </c>
      <c r="AW12" s="61">
        <v>1</v>
      </c>
      <c r="AX12" s="213">
        <f t="shared" si="8"/>
        <v>6.6111111111111116</v>
      </c>
      <c r="AY12" s="214">
        <f t="shared" si="9"/>
        <v>4.2378917378917373</v>
      </c>
      <c r="AZ12" s="215">
        <f t="shared" si="3"/>
        <v>1322.9567999999999</v>
      </c>
      <c r="BA12" s="215">
        <f t="shared" si="4"/>
        <v>417.6</v>
      </c>
      <c r="BB12" s="216">
        <f t="shared" si="5"/>
        <v>8.7462144000000013</v>
      </c>
      <c r="BC12" s="217">
        <f t="shared" si="5"/>
        <v>1.7697435897435896</v>
      </c>
      <c r="BD12" s="212">
        <v>70</v>
      </c>
      <c r="BE12" s="218">
        <f t="shared" si="10"/>
        <v>1.25</v>
      </c>
      <c r="BF12" s="47">
        <f t="shared" si="6"/>
        <v>0.63025210084033612</v>
      </c>
      <c r="BG12" s="53">
        <f t="shared" si="6"/>
        <v>2</v>
      </c>
      <c r="BH12" s="53">
        <f t="shared" si="6"/>
        <v>1.1000000000000001</v>
      </c>
      <c r="BI12" s="53">
        <f t="shared" si="6"/>
        <v>1</v>
      </c>
      <c r="BJ12" s="219">
        <f t="shared" si="6"/>
        <v>1.44</v>
      </c>
      <c r="BK12" s="49">
        <f t="shared" si="6"/>
        <v>1</v>
      </c>
      <c r="BL12" s="53">
        <f t="shared" si="6"/>
        <v>1</v>
      </c>
      <c r="BM12" s="53">
        <f t="shared" si="6"/>
        <v>1</v>
      </c>
      <c r="BN12" s="50">
        <f t="shared" si="6"/>
        <v>6.3360000000000003</v>
      </c>
      <c r="BO12" s="50">
        <f t="shared" si="6"/>
        <v>6.3360000000000003</v>
      </c>
      <c r="BP12" s="53">
        <f t="shared" si="6"/>
        <v>1</v>
      </c>
      <c r="BQ12" s="220">
        <f t="shared" si="6"/>
        <v>1</v>
      </c>
      <c r="BR12" s="212">
        <v>100</v>
      </c>
      <c r="BS12" s="59">
        <v>1.35</v>
      </c>
      <c r="BT12" s="47">
        <f t="shared" si="11"/>
        <v>0.68067226890756305</v>
      </c>
      <c r="BU12" s="21">
        <v>1</v>
      </c>
      <c r="BV12" s="21">
        <v>1</v>
      </c>
      <c r="BW12" s="21">
        <v>1</v>
      </c>
      <c r="BX12" s="36">
        <v>1</v>
      </c>
      <c r="BY12" s="49">
        <f t="shared" si="26"/>
        <v>1</v>
      </c>
      <c r="BZ12" s="21">
        <v>1</v>
      </c>
      <c r="CA12" s="21">
        <v>1</v>
      </c>
      <c r="CB12" s="50">
        <f t="shared" si="17"/>
        <v>2</v>
      </c>
      <c r="CC12" s="50">
        <f t="shared" si="27"/>
        <v>2</v>
      </c>
      <c r="CD12" s="21">
        <f t="shared" si="12"/>
        <v>1</v>
      </c>
      <c r="CE12" s="61">
        <v>1</v>
      </c>
      <c r="CF12" s="213">
        <f t="shared" si="13"/>
        <v>8.5</v>
      </c>
      <c r="CG12" s="215">
        <f t="shared" si="14"/>
        <v>1322.9567999999999</v>
      </c>
      <c r="CH12" s="217">
        <f t="shared" si="15"/>
        <v>11.245132799999999</v>
      </c>
    </row>
    <row r="13" spans="1:86" s="2" customFormat="1">
      <c r="A13" s="222">
        <v>4.01</v>
      </c>
      <c r="B13" s="33" t="s">
        <v>38</v>
      </c>
      <c r="C13" s="13">
        <v>10</v>
      </c>
      <c r="D13" s="14">
        <v>7</v>
      </c>
      <c r="E13" s="14">
        <v>3</v>
      </c>
      <c r="F13" s="12">
        <v>0.75</v>
      </c>
      <c r="G13" s="38">
        <f t="shared" si="18"/>
        <v>1.8300653594771241</v>
      </c>
      <c r="H13" s="13">
        <v>11</v>
      </c>
      <c r="I13" s="14">
        <v>0</v>
      </c>
      <c r="J13" s="14">
        <v>261</v>
      </c>
      <c r="K13" s="14">
        <v>0.7</v>
      </c>
      <c r="L13" s="39">
        <f t="shared" si="19"/>
        <v>2009.6999999999998</v>
      </c>
      <c r="M13" s="22">
        <v>500</v>
      </c>
      <c r="N13" s="23">
        <v>1</v>
      </c>
      <c r="O13" s="41">
        <f t="shared" si="20"/>
        <v>500</v>
      </c>
      <c r="P13" s="24">
        <v>0.5</v>
      </c>
      <c r="Q13" s="43">
        <f t="shared" si="0"/>
        <v>17.647058823529413</v>
      </c>
      <c r="R13" s="21">
        <v>0</v>
      </c>
      <c r="S13" s="45">
        <f t="shared" si="21"/>
        <v>0.25210084033613445</v>
      </c>
      <c r="T13" s="45">
        <f t="shared" si="1"/>
        <v>0.35</v>
      </c>
      <c r="U13" s="211" t="s">
        <v>34</v>
      </c>
      <c r="V13" s="212">
        <v>90</v>
      </c>
      <c r="W13" s="57">
        <v>1.25</v>
      </c>
      <c r="X13" s="47">
        <f t="shared" si="22"/>
        <v>0.80831408775981517</v>
      </c>
      <c r="Y13" s="21">
        <v>2</v>
      </c>
      <c r="Z13" s="21">
        <v>1.1000000000000001</v>
      </c>
      <c r="AA13" s="21">
        <v>1</v>
      </c>
      <c r="AB13" s="36">
        <v>1.44</v>
      </c>
      <c r="AC13" s="49">
        <f t="shared" si="23"/>
        <v>1</v>
      </c>
      <c r="AD13" s="21">
        <v>1</v>
      </c>
      <c r="AE13" s="21">
        <v>1</v>
      </c>
      <c r="AF13" s="50">
        <f t="shared" si="28"/>
        <v>6.3360000000000003</v>
      </c>
      <c r="AG13" s="50">
        <f t="shared" si="29"/>
        <v>7.1799014747804843</v>
      </c>
      <c r="AH13" s="21">
        <v>1</v>
      </c>
      <c r="AI13" s="29">
        <v>1</v>
      </c>
      <c r="AJ13" s="212">
        <v>130</v>
      </c>
      <c r="AK13" s="59">
        <v>1.35</v>
      </c>
      <c r="AL13" s="47">
        <f t="shared" si="30"/>
        <v>0.87297921478060048</v>
      </c>
      <c r="AM13" s="21">
        <v>1</v>
      </c>
      <c r="AN13" s="21">
        <v>1</v>
      </c>
      <c r="AO13" s="21">
        <v>1</v>
      </c>
      <c r="AP13" s="36">
        <v>1</v>
      </c>
      <c r="AQ13" s="49">
        <f t="shared" si="24"/>
        <v>1</v>
      </c>
      <c r="AR13" s="21">
        <v>1</v>
      </c>
      <c r="AS13" s="21">
        <v>1</v>
      </c>
      <c r="AT13" s="50">
        <f t="shared" si="16"/>
        <v>2</v>
      </c>
      <c r="AU13" s="50">
        <f t="shared" si="25"/>
        <v>3.6284548184014498</v>
      </c>
      <c r="AV13" s="21">
        <f t="shared" si="7"/>
        <v>0.5</v>
      </c>
      <c r="AW13" s="61">
        <v>1</v>
      </c>
      <c r="AX13" s="213">
        <f t="shared" si="8"/>
        <v>8.5912698412698418</v>
      </c>
      <c r="AY13" s="214">
        <f t="shared" si="9"/>
        <v>5.5072242572242578</v>
      </c>
      <c r="AZ13" s="215">
        <f t="shared" si="3"/>
        <v>1311.7679994423945</v>
      </c>
      <c r="BA13" s="215">
        <f t="shared" si="4"/>
        <v>331.45934766097241</v>
      </c>
      <c r="BB13" s="216">
        <f t="shared" si="5"/>
        <v>11.269752852352317</v>
      </c>
      <c r="BC13" s="217">
        <f t="shared" si="5"/>
        <v>1.8254209597222359</v>
      </c>
      <c r="BD13" s="212">
        <v>70</v>
      </c>
      <c r="BE13" s="218">
        <f t="shared" si="10"/>
        <v>1.25</v>
      </c>
      <c r="BF13" s="47">
        <f t="shared" si="6"/>
        <v>0.80831408775981517</v>
      </c>
      <c r="BG13" s="53">
        <f t="shared" si="6"/>
        <v>2</v>
      </c>
      <c r="BH13" s="53">
        <f t="shared" si="6"/>
        <v>1.1000000000000001</v>
      </c>
      <c r="BI13" s="53">
        <f t="shared" si="6"/>
        <v>1</v>
      </c>
      <c r="BJ13" s="219">
        <f t="shared" si="6"/>
        <v>1.44</v>
      </c>
      <c r="BK13" s="49">
        <f t="shared" si="6"/>
        <v>1</v>
      </c>
      <c r="BL13" s="53">
        <f t="shared" si="6"/>
        <v>1</v>
      </c>
      <c r="BM13" s="53">
        <f t="shared" si="6"/>
        <v>1</v>
      </c>
      <c r="BN13" s="50">
        <f t="shared" si="6"/>
        <v>6.3360000000000003</v>
      </c>
      <c r="BO13" s="50">
        <f t="shared" si="6"/>
        <v>7.1799014747804843</v>
      </c>
      <c r="BP13" s="53">
        <f t="shared" si="6"/>
        <v>1</v>
      </c>
      <c r="BQ13" s="220">
        <f t="shared" si="6"/>
        <v>1</v>
      </c>
      <c r="BR13" s="212">
        <v>100</v>
      </c>
      <c r="BS13" s="59">
        <v>1.35</v>
      </c>
      <c r="BT13" s="47">
        <f t="shared" si="11"/>
        <v>0.87297921478060048</v>
      </c>
      <c r="BU13" s="21">
        <v>1</v>
      </c>
      <c r="BV13" s="21">
        <v>1</v>
      </c>
      <c r="BW13" s="21">
        <v>1</v>
      </c>
      <c r="BX13" s="36">
        <v>1</v>
      </c>
      <c r="BY13" s="49">
        <f t="shared" si="26"/>
        <v>1</v>
      </c>
      <c r="BZ13" s="21">
        <v>1</v>
      </c>
      <c r="CA13" s="21">
        <v>1</v>
      </c>
      <c r="CB13" s="50">
        <f t="shared" si="17"/>
        <v>2</v>
      </c>
      <c r="CC13" s="50">
        <f t="shared" si="27"/>
        <v>3.6284548184014498</v>
      </c>
      <c r="CD13" s="21">
        <v>0.7</v>
      </c>
      <c r="CE13" s="61">
        <v>1</v>
      </c>
      <c r="CF13" s="213">
        <f t="shared" si="13"/>
        <v>11.045918367346939</v>
      </c>
      <c r="CG13" s="215">
        <f t="shared" si="14"/>
        <v>1311.7679994423945</v>
      </c>
      <c r="CH13" s="217">
        <f t="shared" si="15"/>
        <v>14.489682238738695</v>
      </c>
    </row>
    <row r="14" spans="1:86" s="2" customFormat="1">
      <c r="A14" s="222">
        <v>4.0199999999999996</v>
      </c>
      <c r="B14" s="33" t="s">
        <v>39</v>
      </c>
      <c r="C14" s="13">
        <v>6</v>
      </c>
      <c r="D14" s="14">
        <v>6</v>
      </c>
      <c r="E14" s="14">
        <v>3</v>
      </c>
      <c r="F14" s="12">
        <v>0.75</v>
      </c>
      <c r="G14" s="38">
        <f t="shared" si="18"/>
        <v>1.3333333333333333</v>
      </c>
      <c r="H14" s="13">
        <v>11</v>
      </c>
      <c r="I14" s="14">
        <v>0</v>
      </c>
      <c r="J14" s="14">
        <v>261</v>
      </c>
      <c r="K14" s="14">
        <v>0.7</v>
      </c>
      <c r="L14" s="39">
        <f t="shared" si="19"/>
        <v>2009.6999999999998</v>
      </c>
      <c r="M14" s="22">
        <v>300</v>
      </c>
      <c r="N14" s="23">
        <v>1</v>
      </c>
      <c r="O14" s="41">
        <f t="shared" si="20"/>
        <v>300</v>
      </c>
      <c r="P14" s="24">
        <v>0.5</v>
      </c>
      <c r="Q14" s="43">
        <f t="shared" si="0"/>
        <v>10.588235294117647</v>
      </c>
      <c r="R14" s="21">
        <v>0</v>
      </c>
      <c r="S14" s="45">
        <f t="shared" si="21"/>
        <v>0.29411764705882354</v>
      </c>
      <c r="T14" s="45">
        <f t="shared" si="1"/>
        <v>0.26249999999999996</v>
      </c>
      <c r="U14" s="211" t="s">
        <v>34</v>
      </c>
      <c r="V14" s="212">
        <v>90</v>
      </c>
      <c r="W14" s="57">
        <v>1.25</v>
      </c>
      <c r="X14" s="47">
        <f t="shared" si="22"/>
        <v>0.71428571428571419</v>
      </c>
      <c r="Y14" s="21">
        <v>2</v>
      </c>
      <c r="Z14" s="21">
        <v>1.1000000000000001</v>
      </c>
      <c r="AA14" s="21">
        <v>1</v>
      </c>
      <c r="AB14" s="36">
        <v>1.44</v>
      </c>
      <c r="AC14" s="49">
        <f t="shared" si="23"/>
        <v>1</v>
      </c>
      <c r="AD14" s="21">
        <v>1</v>
      </c>
      <c r="AE14" s="21">
        <v>1</v>
      </c>
      <c r="AF14" s="50">
        <f t="shared" si="28"/>
        <v>6.3360000000000003</v>
      </c>
      <c r="AG14" s="50">
        <f t="shared" si="29"/>
        <v>6.3360000000000003</v>
      </c>
      <c r="AH14" s="21">
        <v>1</v>
      </c>
      <c r="AI14" s="29">
        <v>1</v>
      </c>
      <c r="AJ14" s="212">
        <v>130</v>
      </c>
      <c r="AK14" s="59">
        <v>1.35</v>
      </c>
      <c r="AL14" s="47">
        <f t="shared" si="30"/>
        <v>0.77142857142857146</v>
      </c>
      <c r="AM14" s="21">
        <v>1</v>
      </c>
      <c r="AN14" s="21">
        <v>1</v>
      </c>
      <c r="AO14" s="21">
        <v>1</v>
      </c>
      <c r="AP14" s="36">
        <v>1</v>
      </c>
      <c r="AQ14" s="49">
        <f t="shared" si="24"/>
        <v>1</v>
      </c>
      <c r="AR14" s="21">
        <v>1</v>
      </c>
      <c r="AS14" s="21">
        <v>1</v>
      </c>
      <c r="AT14" s="50">
        <f t="shared" si="16"/>
        <v>2</v>
      </c>
      <c r="AU14" s="50">
        <f t="shared" si="25"/>
        <v>2</v>
      </c>
      <c r="AV14" s="21">
        <f t="shared" si="7"/>
        <v>0.5</v>
      </c>
      <c r="AW14" s="61">
        <v>1</v>
      </c>
      <c r="AX14" s="213">
        <f t="shared" si="8"/>
        <v>5.8333333333333339</v>
      </c>
      <c r="AY14" s="214">
        <f t="shared" si="9"/>
        <v>3.7393162393162394</v>
      </c>
      <c r="AZ14" s="215">
        <f t="shared" si="3"/>
        <v>1157.5871999999999</v>
      </c>
      <c r="BA14" s="215">
        <f t="shared" si="4"/>
        <v>182.7</v>
      </c>
      <c r="BB14" s="216">
        <f t="shared" si="5"/>
        <v>6.7525920000000008</v>
      </c>
      <c r="BC14" s="217">
        <f t="shared" si="5"/>
        <v>0.68317307692307694</v>
      </c>
      <c r="BD14" s="212">
        <v>70</v>
      </c>
      <c r="BE14" s="218">
        <f t="shared" si="10"/>
        <v>1.25</v>
      </c>
      <c r="BF14" s="47">
        <f t="shared" si="6"/>
        <v>0.71428571428571419</v>
      </c>
      <c r="BG14" s="53">
        <f t="shared" si="6"/>
        <v>2</v>
      </c>
      <c r="BH14" s="53">
        <f t="shared" si="6"/>
        <v>1.1000000000000001</v>
      </c>
      <c r="BI14" s="53">
        <f t="shared" si="6"/>
        <v>1</v>
      </c>
      <c r="BJ14" s="219">
        <f t="shared" si="6"/>
        <v>1.44</v>
      </c>
      <c r="BK14" s="49">
        <f t="shared" si="6"/>
        <v>1</v>
      </c>
      <c r="BL14" s="53">
        <f t="shared" si="6"/>
        <v>1</v>
      </c>
      <c r="BM14" s="53">
        <f t="shared" si="6"/>
        <v>1</v>
      </c>
      <c r="BN14" s="50">
        <f t="shared" si="6"/>
        <v>6.3360000000000003</v>
      </c>
      <c r="BO14" s="50">
        <f t="shared" si="6"/>
        <v>6.3360000000000003</v>
      </c>
      <c r="BP14" s="53">
        <f t="shared" si="6"/>
        <v>1</v>
      </c>
      <c r="BQ14" s="220">
        <f t="shared" si="6"/>
        <v>1</v>
      </c>
      <c r="BR14" s="212">
        <v>100</v>
      </c>
      <c r="BS14" s="59">
        <v>1.35</v>
      </c>
      <c r="BT14" s="47">
        <f t="shared" si="11"/>
        <v>0.77142857142857146</v>
      </c>
      <c r="BU14" s="21">
        <v>1</v>
      </c>
      <c r="BV14" s="21">
        <v>1</v>
      </c>
      <c r="BW14" s="21">
        <v>1</v>
      </c>
      <c r="BX14" s="36">
        <v>1</v>
      </c>
      <c r="BY14" s="49">
        <f t="shared" si="26"/>
        <v>1</v>
      </c>
      <c r="BZ14" s="21">
        <v>1</v>
      </c>
      <c r="CA14" s="21">
        <v>1</v>
      </c>
      <c r="CB14" s="50">
        <f t="shared" si="17"/>
        <v>2</v>
      </c>
      <c r="CC14" s="50">
        <f t="shared" si="27"/>
        <v>2</v>
      </c>
      <c r="CD14" s="21">
        <v>0.7</v>
      </c>
      <c r="CE14" s="61">
        <v>1</v>
      </c>
      <c r="CF14" s="213">
        <f t="shared" si="13"/>
        <v>7.5000000000000018</v>
      </c>
      <c r="CG14" s="215">
        <f t="shared" si="14"/>
        <v>1157.5871999999999</v>
      </c>
      <c r="CH14" s="217">
        <f t="shared" si="15"/>
        <v>8.681904000000003</v>
      </c>
    </row>
    <row r="15" spans="1:86" s="2" customFormat="1">
      <c r="A15" s="222">
        <v>4.03</v>
      </c>
      <c r="B15" s="33" t="s">
        <v>40</v>
      </c>
      <c r="C15" s="13">
        <v>12</v>
      </c>
      <c r="D15" s="14">
        <v>12</v>
      </c>
      <c r="E15" s="14">
        <v>3</v>
      </c>
      <c r="F15" s="12">
        <v>0.75</v>
      </c>
      <c r="G15" s="38">
        <f t="shared" si="18"/>
        <v>2.6666666666666665</v>
      </c>
      <c r="H15" s="13">
        <v>11</v>
      </c>
      <c r="I15" s="14">
        <v>0</v>
      </c>
      <c r="J15" s="14">
        <v>261</v>
      </c>
      <c r="K15" s="14">
        <v>0.7</v>
      </c>
      <c r="L15" s="39">
        <f t="shared" si="19"/>
        <v>2009.6999999999998</v>
      </c>
      <c r="M15" s="22">
        <v>300</v>
      </c>
      <c r="N15" s="23">
        <v>1</v>
      </c>
      <c r="O15" s="41">
        <f t="shared" si="20"/>
        <v>300</v>
      </c>
      <c r="P15" s="24">
        <v>0.5</v>
      </c>
      <c r="Q15" s="43">
        <f t="shared" si="0"/>
        <v>21.176470588235293</v>
      </c>
      <c r="R15" s="21">
        <v>0</v>
      </c>
      <c r="S15" s="45">
        <f t="shared" si="21"/>
        <v>0.14705882352941177</v>
      </c>
      <c r="T15" s="45">
        <f t="shared" si="1"/>
        <v>0.26249999999999996</v>
      </c>
      <c r="U15" s="211" t="s">
        <v>34</v>
      </c>
      <c r="V15" s="212">
        <v>90</v>
      </c>
      <c r="W15" s="57">
        <v>1.25</v>
      </c>
      <c r="X15" s="47">
        <f t="shared" si="22"/>
        <v>0.90909090909090917</v>
      </c>
      <c r="Y15" s="21">
        <v>2</v>
      </c>
      <c r="Z15" s="21">
        <v>1.1000000000000001</v>
      </c>
      <c r="AA15" s="21">
        <v>1</v>
      </c>
      <c r="AB15" s="36">
        <v>1.44</v>
      </c>
      <c r="AC15" s="49">
        <f t="shared" si="23"/>
        <v>1</v>
      </c>
      <c r="AD15" s="21">
        <v>1</v>
      </c>
      <c r="AE15" s="21">
        <v>1</v>
      </c>
      <c r="AF15" s="50">
        <f t="shared" si="28"/>
        <v>6.3360000000000003</v>
      </c>
      <c r="AG15" s="50">
        <f t="shared" si="29"/>
        <v>8.2294142380917474</v>
      </c>
      <c r="AH15" s="21">
        <v>1</v>
      </c>
      <c r="AI15" s="29">
        <v>1</v>
      </c>
      <c r="AJ15" s="212">
        <v>130</v>
      </c>
      <c r="AK15" s="59">
        <v>1.35</v>
      </c>
      <c r="AL15" s="47">
        <f t="shared" si="30"/>
        <v>0.98181818181818192</v>
      </c>
      <c r="AM15" s="21">
        <v>1</v>
      </c>
      <c r="AN15" s="21">
        <v>1</v>
      </c>
      <c r="AO15" s="21">
        <v>1</v>
      </c>
      <c r="AP15" s="36">
        <v>1</v>
      </c>
      <c r="AQ15" s="49">
        <f t="shared" si="24"/>
        <v>1</v>
      </c>
      <c r="AR15" s="21">
        <v>1</v>
      </c>
      <c r="AS15" s="21">
        <v>1</v>
      </c>
      <c r="AT15" s="50">
        <f t="shared" si="16"/>
        <v>2</v>
      </c>
      <c r="AU15" s="50">
        <f t="shared" si="25"/>
        <v>5.6536724148425668</v>
      </c>
      <c r="AV15" s="21">
        <f t="shared" si="7"/>
        <v>0.5</v>
      </c>
      <c r="AW15" s="61">
        <v>1</v>
      </c>
      <c r="AX15" s="213">
        <f t="shared" si="8"/>
        <v>4.5833333333333321</v>
      </c>
      <c r="AY15" s="214">
        <f t="shared" si="9"/>
        <v>2.9380341880341878</v>
      </c>
      <c r="AZ15" s="215">
        <f t="shared" si="3"/>
        <v>1503.5139812993621</v>
      </c>
      <c r="BA15" s="215">
        <f t="shared" si="4"/>
        <v>516.46297509586839</v>
      </c>
      <c r="BB15" s="216">
        <f t="shared" si="5"/>
        <v>6.8911057476220741</v>
      </c>
      <c r="BC15" s="217">
        <f t="shared" si="5"/>
        <v>1.5173858776855107</v>
      </c>
      <c r="BD15" s="212">
        <v>70</v>
      </c>
      <c r="BE15" s="218">
        <f t="shared" si="10"/>
        <v>1.25</v>
      </c>
      <c r="BF15" s="47">
        <f t="shared" si="6"/>
        <v>0.90909090909090917</v>
      </c>
      <c r="BG15" s="53">
        <f t="shared" si="6"/>
        <v>2</v>
      </c>
      <c r="BH15" s="53">
        <f t="shared" si="6"/>
        <v>1.1000000000000001</v>
      </c>
      <c r="BI15" s="53">
        <f t="shared" si="6"/>
        <v>1</v>
      </c>
      <c r="BJ15" s="219">
        <f t="shared" si="6"/>
        <v>1.44</v>
      </c>
      <c r="BK15" s="49">
        <f t="shared" si="6"/>
        <v>1</v>
      </c>
      <c r="BL15" s="53">
        <f t="shared" si="6"/>
        <v>1</v>
      </c>
      <c r="BM15" s="53">
        <f t="shared" si="6"/>
        <v>1</v>
      </c>
      <c r="BN15" s="50">
        <f t="shared" si="6"/>
        <v>6.3360000000000003</v>
      </c>
      <c r="BO15" s="50">
        <f t="shared" si="6"/>
        <v>8.2294142380917474</v>
      </c>
      <c r="BP15" s="53">
        <f t="shared" si="6"/>
        <v>1</v>
      </c>
      <c r="BQ15" s="220">
        <f t="shared" si="6"/>
        <v>1</v>
      </c>
      <c r="BR15" s="212">
        <v>100</v>
      </c>
      <c r="BS15" s="59">
        <v>1.35</v>
      </c>
      <c r="BT15" s="47">
        <f t="shared" si="11"/>
        <v>0.98181818181818192</v>
      </c>
      <c r="BU15" s="21">
        <v>1</v>
      </c>
      <c r="BV15" s="21">
        <v>1</v>
      </c>
      <c r="BW15" s="21">
        <v>1</v>
      </c>
      <c r="BX15" s="36">
        <v>1</v>
      </c>
      <c r="BY15" s="49">
        <f t="shared" si="26"/>
        <v>1</v>
      </c>
      <c r="BZ15" s="21">
        <v>1</v>
      </c>
      <c r="CA15" s="21">
        <v>1</v>
      </c>
      <c r="CB15" s="50">
        <f t="shared" si="17"/>
        <v>2</v>
      </c>
      <c r="CC15" s="50">
        <f t="shared" si="27"/>
        <v>5.6536724148425668</v>
      </c>
      <c r="CD15" s="21">
        <v>0.7</v>
      </c>
      <c r="CE15" s="61">
        <v>1</v>
      </c>
      <c r="CF15" s="213">
        <f t="shared" si="13"/>
        <v>5.8928571428571423</v>
      </c>
      <c r="CG15" s="215">
        <f t="shared" si="14"/>
        <v>1503.5139812993621</v>
      </c>
      <c r="CH15" s="217">
        <f t="shared" si="15"/>
        <v>8.8599931040855271</v>
      </c>
    </row>
    <row r="16" spans="1:86" s="2" customFormat="1">
      <c r="A16" s="222">
        <v>4.04</v>
      </c>
      <c r="B16" s="33" t="s">
        <v>41</v>
      </c>
      <c r="C16" s="13">
        <v>12</v>
      </c>
      <c r="D16" s="14">
        <v>12</v>
      </c>
      <c r="E16" s="14">
        <v>3</v>
      </c>
      <c r="F16" s="12">
        <v>0.75</v>
      </c>
      <c r="G16" s="38">
        <f t="shared" si="18"/>
        <v>2.6666666666666665</v>
      </c>
      <c r="H16" s="13">
        <v>11</v>
      </c>
      <c r="I16" s="14">
        <v>0</v>
      </c>
      <c r="J16" s="14">
        <v>261</v>
      </c>
      <c r="K16" s="14">
        <v>0.7</v>
      </c>
      <c r="L16" s="39">
        <f t="shared" si="19"/>
        <v>2009.6999999999998</v>
      </c>
      <c r="M16" s="22">
        <v>500</v>
      </c>
      <c r="N16" s="23">
        <v>1</v>
      </c>
      <c r="O16" s="41">
        <f t="shared" si="20"/>
        <v>500</v>
      </c>
      <c r="P16" s="24">
        <v>0.5</v>
      </c>
      <c r="Q16" s="43">
        <f t="shared" si="0"/>
        <v>21.176470588235293</v>
      </c>
      <c r="R16" s="21">
        <v>0</v>
      </c>
      <c r="S16" s="45">
        <f t="shared" si="21"/>
        <v>0.14705882352941177</v>
      </c>
      <c r="T16" s="45">
        <f t="shared" si="1"/>
        <v>0.35</v>
      </c>
      <c r="U16" s="211" t="s">
        <v>34</v>
      </c>
      <c r="V16" s="212">
        <v>90</v>
      </c>
      <c r="W16" s="57">
        <v>1.25</v>
      </c>
      <c r="X16" s="47">
        <f t="shared" si="22"/>
        <v>0.90909090909090917</v>
      </c>
      <c r="Y16" s="21">
        <v>2</v>
      </c>
      <c r="Z16" s="21">
        <v>1.1000000000000001</v>
      </c>
      <c r="AA16" s="21">
        <v>1</v>
      </c>
      <c r="AB16" s="36">
        <v>1.44</v>
      </c>
      <c r="AC16" s="49">
        <f t="shared" si="23"/>
        <v>1</v>
      </c>
      <c r="AD16" s="21">
        <v>1</v>
      </c>
      <c r="AE16" s="21">
        <v>1</v>
      </c>
      <c r="AF16" s="50">
        <f t="shared" si="28"/>
        <v>6.3360000000000003</v>
      </c>
      <c r="AG16" s="50">
        <f t="shared" si="29"/>
        <v>9.2467521263014412</v>
      </c>
      <c r="AH16" s="21">
        <v>1</v>
      </c>
      <c r="AI16" s="29">
        <v>1</v>
      </c>
      <c r="AJ16" s="212">
        <v>130</v>
      </c>
      <c r="AK16" s="59">
        <v>1.35</v>
      </c>
      <c r="AL16" s="47">
        <f t="shared" si="30"/>
        <v>0.98181818181818192</v>
      </c>
      <c r="AM16" s="21">
        <v>1</v>
      </c>
      <c r="AN16" s="21">
        <v>1</v>
      </c>
      <c r="AO16" s="21">
        <v>1</v>
      </c>
      <c r="AP16" s="36">
        <v>1</v>
      </c>
      <c r="AQ16" s="49">
        <f t="shared" si="24"/>
        <v>1</v>
      </c>
      <c r="AR16" s="21">
        <v>1</v>
      </c>
      <c r="AS16" s="21">
        <v>1</v>
      </c>
      <c r="AT16" s="50">
        <f t="shared" si="16"/>
        <v>2</v>
      </c>
      <c r="AU16" s="50">
        <f t="shared" si="25"/>
        <v>7.6168029881460066</v>
      </c>
      <c r="AV16" s="21">
        <f t="shared" si="7"/>
        <v>0.5</v>
      </c>
      <c r="AW16" s="61">
        <v>1</v>
      </c>
      <c r="AX16" s="213">
        <f t="shared" si="8"/>
        <v>7.6388888888888875</v>
      </c>
      <c r="AY16" s="214">
        <f t="shared" si="9"/>
        <v>4.8967236467236459</v>
      </c>
      <c r="AZ16" s="215">
        <f t="shared" si="3"/>
        <v>1689.3816134752733</v>
      </c>
      <c r="BA16" s="215">
        <f t="shared" si="4"/>
        <v>695.79495296713765</v>
      </c>
      <c r="BB16" s="216">
        <f>AX16*AZ16/1000</f>
        <v>12.904998436269446</v>
      </c>
      <c r="BC16" s="217">
        <f t="shared" si="5"/>
        <v>3.4071155994651501</v>
      </c>
      <c r="BD16" s="212">
        <v>70</v>
      </c>
      <c r="BE16" s="218">
        <f t="shared" si="10"/>
        <v>1.25</v>
      </c>
      <c r="BF16" s="47">
        <f t="shared" si="6"/>
        <v>0.90909090909090917</v>
      </c>
      <c r="BG16" s="53">
        <f t="shared" si="6"/>
        <v>2</v>
      </c>
      <c r="BH16" s="53">
        <f t="shared" si="6"/>
        <v>1.1000000000000001</v>
      </c>
      <c r="BI16" s="53">
        <f t="shared" si="6"/>
        <v>1</v>
      </c>
      <c r="BJ16" s="219">
        <f t="shared" si="6"/>
        <v>1.44</v>
      </c>
      <c r="BK16" s="49">
        <f t="shared" si="6"/>
        <v>1</v>
      </c>
      <c r="BL16" s="53">
        <f t="shared" si="6"/>
        <v>1</v>
      </c>
      <c r="BM16" s="53">
        <f t="shared" si="6"/>
        <v>1</v>
      </c>
      <c r="BN16" s="50">
        <f t="shared" si="6"/>
        <v>6.3360000000000003</v>
      </c>
      <c r="BO16" s="50">
        <f t="shared" si="6"/>
        <v>9.2467521263014412</v>
      </c>
      <c r="BP16" s="53">
        <f t="shared" si="6"/>
        <v>1</v>
      </c>
      <c r="BQ16" s="220">
        <f t="shared" si="6"/>
        <v>1</v>
      </c>
      <c r="BR16" s="212">
        <v>100</v>
      </c>
      <c r="BS16" s="59">
        <v>1.35</v>
      </c>
      <c r="BT16" s="47">
        <f t="shared" si="11"/>
        <v>0.98181818181818192</v>
      </c>
      <c r="BU16" s="21">
        <v>1</v>
      </c>
      <c r="BV16" s="21">
        <v>1</v>
      </c>
      <c r="BW16" s="21">
        <v>1</v>
      </c>
      <c r="BX16" s="36">
        <v>1</v>
      </c>
      <c r="BY16" s="49">
        <f t="shared" si="26"/>
        <v>1</v>
      </c>
      <c r="BZ16" s="21">
        <v>1</v>
      </c>
      <c r="CA16" s="21">
        <v>1</v>
      </c>
      <c r="CB16" s="50">
        <f t="shared" si="17"/>
        <v>2</v>
      </c>
      <c r="CC16" s="50">
        <f t="shared" si="27"/>
        <v>7.6168029881460066</v>
      </c>
      <c r="CD16" s="21">
        <v>0.7</v>
      </c>
      <c r="CE16" s="61">
        <v>1</v>
      </c>
      <c r="CF16" s="213">
        <f t="shared" si="13"/>
        <v>9.8214285714285712</v>
      </c>
      <c r="CG16" s="215">
        <f t="shared" si="14"/>
        <v>1689.3816134752733</v>
      </c>
      <c r="CH16" s="217">
        <f t="shared" si="15"/>
        <v>16.592140846632148</v>
      </c>
    </row>
    <row r="17" spans="1:86" s="3" customFormat="1">
      <c r="A17" s="28">
        <v>4.05</v>
      </c>
      <c r="B17" s="34" t="s">
        <v>42</v>
      </c>
      <c r="C17" s="13">
        <v>10</v>
      </c>
      <c r="D17" s="14">
        <v>7</v>
      </c>
      <c r="E17" s="14">
        <v>3</v>
      </c>
      <c r="F17" s="12">
        <v>0.75</v>
      </c>
      <c r="G17" s="38">
        <f t="shared" si="18"/>
        <v>1.8300653594771241</v>
      </c>
      <c r="H17" s="13">
        <v>11</v>
      </c>
      <c r="I17" s="14">
        <v>0</v>
      </c>
      <c r="J17" s="14">
        <v>261</v>
      </c>
      <c r="K17" s="14">
        <v>0.7</v>
      </c>
      <c r="L17" s="39">
        <f t="shared" si="19"/>
        <v>2009.6999999999998</v>
      </c>
      <c r="M17" s="18">
        <v>500</v>
      </c>
      <c r="N17" s="23">
        <v>1</v>
      </c>
      <c r="O17" s="41">
        <f t="shared" si="20"/>
        <v>500</v>
      </c>
      <c r="P17" s="24">
        <v>0.5</v>
      </c>
      <c r="Q17" s="43">
        <f t="shared" si="0"/>
        <v>17.647058823529413</v>
      </c>
      <c r="R17" s="21">
        <v>0</v>
      </c>
      <c r="S17" s="45">
        <f t="shared" si="21"/>
        <v>0.25210084033613445</v>
      </c>
      <c r="T17" s="45">
        <f t="shared" si="1"/>
        <v>0.35</v>
      </c>
      <c r="U17" s="223" t="s">
        <v>34</v>
      </c>
      <c r="V17" s="224">
        <v>90</v>
      </c>
      <c r="W17" s="57">
        <v>1.25</v>
      </c>
      <c r="X17" s="46">
        <f t="shared" si="22"/>
        <v>0.80831408775981517</v>
      </c>
      <c r="Y17" s="36">
        <v>2</v>
      </c>
      <c r="Z17" s="36">
        <v>1.1000000000000001</v>
      </c>
      <c r="AA17" s="36">
        <v>1</v>
      </c>
      <c r="AB17" s="36">
        <v>1.44</v>
      </c>
      <c r="AC17" s="49">
        <f t="shared" si="23"/>
        <v>1</v>
      </c>
      <c r="AD17" s="36">
        <v>1</v>
      </c>
      <c r="AE17" s="36">
        <v>1</v>
      </c>
      <c r="AF17" s="50">
        <f t="shared" si="28"/>
        <v>6.3360000000000003</v>
      </c>
      <c r="AG17" s="51">
        <f t="shared" si="29"/>
        <v>7.1799014747804843</v>
      </c>
      <c r="AH17" s="21">
        <v>1</v>
      </c>
      <c r="AI17" s="29">
        <v>1</v>
      </c>
      <c r="AJ17" s="224">
        <v>130</v>
      </c>
      <c r="AK17" s="59">
        <v>1.35</v>
      </c>
      <c r="AL17" s="46">
        <f t="shared" si="30"/>
        <v>0.87297921478060048</v>
      </c>
      <c r="AM17" s="36">
        <v>1</v>
      </c>
      <c r="AN17" s="36">
        <v>1</v>
      </c>
      <c r="AO17" s="36">
        <v>1</v>
      </c>
      <c r="AP17" s="36">
        <v>1</v>
      </c>
      <c r="AQ17" s="49">
        <f t="shared" si="24"/>
        <v>1</v>
      </c>
      <c r="AR17" s="36">
        <v>1</v>
      </c>
      <c r="AS17" s="36">
        <v>1</v>
      </c>
      <c r="AT17" s="50">
        <f t="shared" si="16"/>
        <v>2</v>
      </c>
      <c r="AU17" s="51">
        <f t="shared" si="25"/>
        <v>3.6284548184014498</v>
      </c>
      <c r="AV17" s="21">
        <f t="shared" si="7"/>
        <v>0.5</v>
      </c>
      <c r="AW17" s="61">
        <v>1</v>
      </c>
      <c r="AX17" s="213">
        <f t="shared" si="8"/>
        <v>8.5912698412698418</v>
      </c>
      <c r="AY17" s="214">
        <f t="shared" si="9"/>
        <v>5.5072242572242578</v>
      </c>
      <c r="AZ17" s="215">
        <f t="shared" si="3"/>
        <v>1311.7679994423945</v>
      </c>
      <c r="BA17" s="215">
        <f t="shared" si="4"/>
        <v>331.45934766097241</v>
      </c>
      <c r="BB17" s="214">
        <f t="shared" si="5"/>
        <v>11.269752852352317</v>
      </c>
      <c r="BC17" s="225">
        <f t="shared" si="5"/>
        <v>1.8254209597222359</v>
      </c>
      <c r="BD17" s="224">
        <v>70</v>
      </c>
      <c r="BE17" s="218">
        <f t="shared" si="10"/>
        <v>1.25</v>
      </c>
      <c r="BF17" s="46">
        <f t="shared" si="6"/>
        <v>0.80831408775981517</v>
      </c>
      <c r="BG17" s="219">
        <f t="shared" si="6"/>
        <v>2</v>
      </c>
      <c r="BH17" s="219">
        <f t="shared" si="6"/>
        <v>1.1000000000000001</v>
      </c>
      <c r="BI17" s="219">
        <f t="shared" si="6"/>
        <v>1</v>
      </c>
      <c r="BJ17" s="219">
        <f t="shared" si="6"/>
        <v>1.44</v>
      </c>
      <c r="BK17" s="49">
        <f t="shared" si="6"/>
        <v>1</v>
      </c>
      <c r="BL17" s="219">
        <f t="shared" si="6"/>
        <v>1</v>
      </c>
      <c r="BM17" s="219">
        <f t="shared" si="6"/>
        <v>1</v>
      </c>
      <c r="BN17" s="50">
        <f t="shared" si="6"/>
        <v>6.3360000000000003</v>
      </c>
      <c r="BO17" s="51">
        <f t="shared" si="6"/>
        <v>7.1799014747804843</v>
      </c>
      <c r="BP17" s="53">
        <f t="shared" si="6"/>
        <v>1</v>
      </c>
      <c r="BQ17" s="220">
        <f t="shared" si="6"/>
        <v>1</v>
      </c>
      <c r="BR17" s="212">
        <v>100</v>
      </c>
      <c r="BS17" s="59">
        <v>1.35</v>
      </c>
      <c r="BT17" s="47">
        <f t="shared" si="11"/>
        <v>0.87297921478060048</v>
      </c>
      <c r="BU17" s="36">
        <v>1</v>
      </c>
      <c r="BV17" s="36">
        <v>1</v>
      </c>
      <c r="BW17" s="36">
        <v>1</v>
      </c>
      <c r="BX17" s="36">
        <v>1</v>
      </c>
      <c r="BY17" s="49">
        <f t="shared" si="26"/>
        <v>1</v>
      </c>
      <c r="BZ17" s="36">
        <v>1</v>
      </c>
      <c r="CA17" s="36">
        <v>1</v>
      </c>
      <c r="CB17" s="50">
        <f t="shared" si="17"/>
        <v>2</v>
      </c>
      <c r="CC17" s="51">
        <f t="shared" si="27"/>
        <v>3.6284548184014498</v>
      </c>
      <c r="CD17" s="21">
        <v>0.7</v>
      </c>
      <c r="CE17" s="61">
        <v>1</v>
      </c>
      <c r="CF17" s="213">
        <f t="shared" si="13"/>
        <v>11.045918367346939</v>
      </c>
      <c r="CG17" s="215">
        <f t="shared" si="14"/>
        <v>1311.7679994423945</v>
      </c>
      <c r="CH17" s="225">
        <f t="shared" si="15"/>
        <v>14.489682238738695</v>
      </c>
    </row>
    <row r="18" spans="1:86" s="2" customFormat="1">
      <c r="A18" s="222">
        <v>5.01</v>
      </c>
      <c r="B18" s="33" t="s">
        <v>43</v>
      </c>
      <c r="C18" s="13">
        <v>20</v>
      </c>
      <c r="D18" s="14">
        <v>20</v>
      </c>
      <c r="E18" s="14">
        <v>4</v>
      </c>
      <c r="F18" s="12">
        <v>0.05</v>
      </c>
      <c r="G18" s="38">
        <f t="shared" si="18"/>
        <v>2.5316455696202533</v>
      </c>
      <c r="H18" s="13">
        <v>11</v>
      </c>
      <c r="I18" s="14">
        <v>5</v>
      </c>
      <c r="J18" s="14">
        <v>313</v>
      </c>
      <c r="K18" s="14">
        <v>0.8</v>
      </c>
      <c r="L18" s="39">
        <f t="shared" si="19"/>
        <v>4006.4</v>
      </c>
      <c r="M18" s="22">
        <v>300</v>
      </c>
      <c r="N18" s="23">
        <v>2.5</v>
      </c>
      <c r="O18" s="41">
        <f t="shared" si="20"/>
        <v>750</v>
      </c>
      <c r="P18" s="24">
        <v>0</v>
      </c>
      <c r="Q18" s="43">
        <f t="shared" si="0"/>
        <v>0</v>
      </c>
      <c r="R18" s="21">
        <v>0</v>
      </c>
      <c r="S18" s="45">
        <f t="shared" si="21"/>
        <v>0</v>
      </c>
      <c r="T18" s="45">
        <f t="shared" si="1"/>
        <v>0.45937499999999998</v>
      </c>
      <c r="U18" s="211" t="s">
        <v>30</v>
      </c>
      <c r="V18" s="212">
        <v>90</v>
      </c>
      <c r="W18" s="57">
        <v>1.25</v>
      </c>
      <c r="X18" s="47">
        <f t="shared" si="22"/>
        <v>0.89605734767025091</v>
      </c>
      <c r="Y18" s="21">
        <v>2</v>
      </c>
      <c r="Z18" s="21">
        <v>1.1000000000000001</v>
      </c>
      <c r="AA18" s="21">
        <v>1</v>
      </c>
      <c r="AB18" s="36">
        <v>1.44</v>
      </c>
      <c r="AC18" s="49">
        <f t="shared" si="23"/>
        <v>0.9</v>
      </c>
      <c r="AD18" s="21">
        <v>1</v>
      </c>
      <c r="AE18" s="21">
        <v>1</v>
      </c>
      <c r="AF18" s="50">
        <f t="shared" si="28"/>
        <v>6.3360000000000003</v>
      </c>
      <c r="AG18" s="50">
        <f t="shared" si="29"/>
        <v>11</v>
      </c>
      <c r="AH18" s="21">
        <v>1</v>
      </c>
      <c r="AI18" s="29">
        <v>1</v>
      </c>
      <c r="AJ18" s="212">
        <v>130</v>
      </c>
      <c r="AK18" s="59">
        <v>1.35</v>
      </c>
      <c r="AL18" s="47">
        <f t="shared" si="30"/>
        <v>0.967741935483871</v>
      </c>
      <c r="AM18" s="21">
        <v>1</v>
      </c>
      <c r="AN18" s="21">
        <v>1</v>
      </c>
      <c r="AO18" s="21">
        <v>1</v>
      </c>
      <c r="AP18" s="36">
        <v>1</v>
      </c>
      <c r="AQ18" s="49">
        <f t="shared" si="24"/>
        <v>0.9</v>
      </c>
      <c r="AR18" s="21">
        <v>1</v>
      </c>
      <c r="AS18" s="21">
        <v>1</v>
      </c>
      <c r="AT18" s="50">
        <f t="shared" si="16"/>
        <v>2</v>
      </c>
      <c r="AU18" s="50">
        <f t="shared" si="25"/>
        <v>11</v>
      </c>
      <c r="AV18" s="21">
        <f t="shared" si="7"/>
        <v>1</v>
      </c>
      <c r="AW18" s="61">
        <v>1</v>
      </c>
      <c r="AX18" s="213">
        <f t="shared" si="8"/>
        <v>11.625</v>
      </c>
      <c r="AY18" s="214">
        <f t="shared" si="9"/>
        <v>7.4519230769230758</v>
      </c>
      <c r="AZ18" s="215">
        <f t="shared" si="3"/>
        <v>4006.4</v>
      </c>
      <c r="BA18" s="215">
        <f t="shared" si="4"/>
        <v>4006.4</v>
      </c>
      <c r="BB18" s="216">
        <f t="shared" si="5"/>
        <v>46.574400000000004</v>
      </c>
      <c r="BC18" s="217">
        <f t="shared" si="5"/>
        <v>29.855384615384608</v>
      </c>
      <c r="BD18" s="212">
        <v>70</v>
      </c>
      <c r="BE18" s="218">
        <f t="shared" si="10"/>
        <v>1.25</v>
      </c>
      <c r="BF18" s="47">
        <f t="shared" si="6"/>
        <v>0.89605734767025091</v>
      </c>
      <c r="BG18" s="53">
        <f t="shared" si="6"/>
        <v>2</v>
      </c>
      <c r="BH18" s="53">
        <f t="shared" si="6"/>
        <v>1.1000000000000001</v>
      </c>
      <c r="BI18" s="53">
        <f t="shared" si="6"/>
        <v>1</v>
      </c>
      <c r="BJ18" s="219">
        <f t="shared" si="6"/>
        <v>1.44</v>
      </c>
      <c r="BK18" s="49">
        <f t="shared" si="6"/>
        <v>0.9</v>
      </c>
      <c r="BL18" s="53">
        <f t="shared" si="6"/>
        <v>1</v>
      </c>
      <c r="BM18" s="53">
        <f t="shared" si="6"/>
        <v>1</v>
      </c>
      <c r="BN18" s="50">
        <f t="shared" si="6"/>
        <v>6.3360000000000003</v>
      </c>
      <c r="BO18" s="50">
        <f t="shared" si="6"/>
        <v>11</v>
      </c>
      <c r="BP18" s="53">
        <f t="shared" si="6"/>
        <v>1</v>
      </c>
      <c r="BQ18" s="220">
        <f t="shared" si="6"/>
        <v>1</v>
      </c>
      <c r="BR18" s="212">
        <v>100</v>
      </c>
      <c r="BS18" s="59">
        <v>1.35</v>
      </c>
      <c r="BT18" s="47">
        <f t="shared" si="11"/>
        <v>0.967741935483871</v>
      </c>
      <c r="BU18" s="21">
        <v>1</v>
      </c>
      <c r="BV18" s="21">
        <v>1</v>
      </c>
      <c r="BW18" s="21">
        <v>1</v>
      </c>
      <c r="BX18" s="36">
        <v>1</v>
      </c>
      <c r="BY18" s="49">
        <f t="shared" si="26"/>
        <v>0.9</v>
      </c>
      <c r="BZ18" s="21">
        <v>1</v>
      </c>
      <c r="CA18" s="21">
        <v>1</v>
      </c>
      <c r="CB18" s="50">
        <f t="shared" si="17"/>
        <v>2</v>
      </c>
      <c r="CC18" s="50">
        <f t="shared" si="27"/>
        <v>11</v>
      </c>
      <c r="CD18" s="21">
        <f t="shared" si="12"/>
        <v>1</v>
      </c>
      <c r="CE18" s="61">
        <v>1</v>
      </c>
      <c r="CF18" s="213">
        <f t="shared" si="13"/>
        <v>14.946428571428571</v>
      </c>
      <c r="CG18" s="215">
        <f t="shared" si="14"/>
        <v>4006.4</v>
      </c>
      <c r="CH18" s="217">
        <f t="shared" si="15"/>
        <v>59.881371428571427</v>
      </c>
    </row>
    <row r="19" spans="1:86" s="2" customFormat="1">
      <c r="A19" s="222">
        <v>5.0199999999999996</v>
      </c>
      <c r="B19" s="33" t="s">
        <v>44</v>
      </c>
      <c r="C19" s="13">
        <v>20</v>
      </c>
      <c r="D19" s="14">
        <v>20</v>
      </c>
      <c r="E19" s="14">
        <v>4</v>
      </c>
      <c r="F19" s="12">
        <v>0.05</v>
      </c>
      <c r="G19" s="38">
        <f t="shared" si="18"/>
        <v>2.5316455696202533</v>
      </c>
      <c r="H19" s="13">
        <v>11</v>
      </c>
      <c r="I19" s="14">
        <v>5</v>
      </c>
      <c r="J19" s="14">
        <v>313</v>
      </c>
      <c r="K19" s="14">
        <v>0.8</v>
      </c>
      <c r="L19" s="39">
        <f t="shared" si="19"/>
        <v>4006.4</v>
      </c>
      <c r="M19" s="22">
        <v>300</v>
      </c>
      <c r="N19" s="23">
        <v>2.5</v>
      </c>
      <c r="O19" s="41">
        <f t="shared" si="20"/>
        <v>750</v>
      </c>
      <c r="P19" s="24">
        <v>0</v>
      </c>
      <c r="Q19" s="43">
        <f t="shared" si="0"/>
        <v>0</v>
      </c>
      <c r="R19" s="21">
        <v>0</v>
      </c>
      <c r="S19" s="45">
        <f t="shared" si="21"/>
        <v>0</v>
      </c>
      <c r="T19" s="45">
        <f t="shared" si="1"/>
        <v>0.45937499999999998</v>
      </c>
      <c r="U19" s="211" t="s">
        <v>30</v>
      </c>
      <c r="V19" s="212">
        <v>90</v>
      </c>
      <c r="W19" s="57">
        <v>1.25</v>
      </c>
      <c r="X19" s="47">
        <f t="shared" si="22"/>
        <v>0.89605734767025091</v>
      </c>
      <c r="Y19" s="21">
        <v>2</v>
      </c>
      <c r="Z19" s="21">
        <v>1.1000000000000001</v>
      </c>
      <c r="AA19" s="21">
        <v>1</v>
      </c>
      <c r="AB19" s="36">
        <v>1.44</v>
      </c>
      <c r="AC19" s="49">
        <f t="shared" si="23"/>
        <v>0.9</v>
      </c>
      <c r="AD19" s="21">
        <v>1</v>
      </c>
      <c r="AE19" s="21">
        <v>1</v>
      </c>
      <c r="AF19" s="50">
        <f t="shared" si="28"/>
        <v>6.3360000000000003</v>
      </c>
      <c r="AG19" s="50">
        <f t="shared" si="29"/>
        <v>11</v>
      </c>
      <c r="AH19" s="21">
        <v>1</v>
      </c>
      <c r="AI19" s="29">
        <v>1</v>
      </c>
      <c r="AJ19" s="212">
        <v>130</v>
      </c>
      <c r="AK19" s="59">
        <v>1.35</v>
      </c>
      <c r="AL19" s="47">
        <f t="shared" si="30"/>
        <v>0.967741935483871</v>
      </c>
      <c r="AM19" s="21">
        <v>1</v>
      </c>
      <c r="AN19" s="21">
        <v>1</v>
      </c>
      <c r="AO19" s="21">
        <v>1</v>
      </c>
      <c r="AP19" s="36">
        <v>1</v>
      </c>
      <c r="AQ19" s="49">
        <f t="shared" si="24"/>
        <v>0.9</v>
      </c>
      <c r="AR19" s="21">
        <v>1</v>
      </c>
      <c r="AS19" s="21">
        <v>1</v>
      </c>
      <c r="AT19" s="50">
        <f t="shared" si="16"/>
        <v>2</v>
      </c>
      <c r="AU19" s="50">
        <f t="shared" si="25"/>
        <v>11</v>
      </c>
      <c r="AV19" s="21">
        <f t="shared" si="7"/>
        <v>1</v>
      </c>
      <c r="AW19" s="61">
        <v>1</v>
      </c>
      <c r="AX19" s="213">
        <f t="shared" si="8"/>
        <v>11.625</v>
      </c>
      <c r="AY19" s="214">
        <f t="shared" si="9"/>
        <v>7.4519230769230758</v>
      </c>
      <c r="AZ19" s="215">
        <f t="shared" si="3"/>
        <v>4006.4</v>
      </c>
      <c r="BA19" s="215">
        <f t="shared" si="4"/>
        <v>4006.4</v>
      </c>
      <c r="BB19" s="216">
        <f t="shared" si="5"/>
        <v>46.574400000000004</v>
      </c>
      <c r="BC19" s="217">
        <f t="shared" si="5"/>
        <v>29.855384615384608</v>
      </c>
      <c r="BD19" s="212">
        <v>70</v>
      </c>
      <c r="BE19" s="218">
        <f t="shared" si="10"/>
        <v>1.25</v>
      </c>
      <c r="BF19" s="47">
        <f t="shared" si="6"/>
        <v>0.89605734767025091</v>
      </c>
      <c r="BG19" s="53">
        <f t="shared" si="6"/>
        <v>2</v>
      </c>
      <c r="BH19" s="53">
        <f t="shared" si="6"/>
        <v>1.1000000000000001</v>
      </c>
      <c r="BI19" s="53">
        <f t="shared" si="6"/>
        <v>1</v>
      </c>
      <c r="BJ19" s="219">
        <f t="shared" si="6"/>
        <v>1.44</v>
      </c>
      <c r="BK19" s="49">
        <f t="shared" si="6"/>
        <v>0.9</v>
      </c>
      <c r="BL19" s="53">
        <f t="shared" si="6"/>
        <v>1</v>
      </c>
      <c r="BM19" s="53">
        <f t="shared" si="6"/>
        <v>1</v>
      </c>
      <c r="BN19" s="50">
        <f t="shared" si="6"/>
        <v>6.3360000000000003</v>
      </c>
      <c r="BO19" s="50">
        <f t="shared" si="6"/>
        <v>11</v>
      </c>
      <c r="BP19" s="53">
        <f t="shared" si="6"/>
        <v>1</v>
      </c>
      <c r="BQ19" s="220">
        <f t="shared" si="6"/>
        <v>1</v>
      </c>
      <c r="BR19" s="212">
        <v>100</v>
      </c>
      <c r="BS19" s="59">
        <v>1.35</v>
      </c>
      <c r="BT19" s="47">
        <f t="shared" si="11"/>
        <v>0.967741935483871</v>
      </c>
      <c r="BU19" s="21">
        <v>1</v>
      </c>
      <c r="BV19" s="21">
        <v>1</v>
      </c>
      <c r="BW19" s="21">
        <v>1</v>
      </c>
      <c r="BX19" s="36">
        <v>1</v>
      </c>
      <c r="BY19" s="49">
        <f t="shared" si="26"/>
        <v>0.9</v>
      </c>
      <c r="BZ19" s="21">
        <v>1</v>
      </c>
      <c r="CA19" s="21">
        <v>1</v>
      </c>
      <c r="CB19" s="50">
        <f t="shared" si="17"/>
        <v>2</v>
      </c>
      <c r="CC19" s="50">
        <f t="shared" si="27"/>
        <v>11</v>
      </c>
      <c r="CD19" s="21">
        <f t="shared" si="12"/>
        <v>1</v>
      </c>
      <c r="CE19" s="61">
        <v>1</v>
      </c>
      <c r="CF19" s="213">
        <f t="shared" si="13"/>
        <v>14.946428571428571</v>
      </c>
      <c r="CG19" s="215">
        <f t="shared" si="14"/>
        <v>4006.4</v>
      </c>
      <c r="CH19" s="217">
        <f t="shared" si="15"/>
        <v>59.881371428571427</v>
      </c>
    </row>
    <row r="20" spans="1:86" s="2" customFormat="1">
      <c r="A20" s="222">
        <v>5.03</v>
      </c>
      <c r="B20" s="33" t="s">
        <v>45</v>
      </c>
      <c r="C20" s="13">
        <v>20</v>
      </c>
      <c r="D20" s="14">
        <v>20</v>
      </c>
      <c r="E20" s="14">
        <v>4</v>
      </c>
      <c r="F20" s="12">
        <v>0.05</v>
      </c>
      <c r="G20" s="38">
        <f t="shared" si="18"/>
        <v>2.5316455696202533</v>
      </c>
      <c r="H20" s="13">
        <v>11</v>
      </c>
      <c r="I20" s="14">
        <v>5</v>
      </c>
      <c r="J20" s="14">
        <v>313</v>
      </c>
      <c r="K20" s="14">
        <v>0.8</v>
      </c>
      <c r="L20" s="39">
        <f t="shared" si="19"/>
        <v>4006.4</v>
      </c>
      <c r="M20" s="22">
        <v>300</v>
      </c>
      <c r="N20" s="23">
        <v>2</v>
      </c>
      <c r="O20" s="41">
        <f t="shared" si="20"/>
        <v>600</v>
      </c>
      <c r="P20" s="24">
        <v>0</v>
      </c>
      <c r="Q20" s="43">
        <f t="shared" si="0"/>
        <v>0</v>
      </c>
      <c r="R20" s="21">
        <v>0</v>
      </c>
      <c r="S20" s="45">
        <f t="shared" si="21"/>
        <v>0</v>
      </c>
      <c r="T20" s="45">
        <f t="shared" si="1"/>
        <v>0.39374999999999999</v>
      </c>
      <c r="U20" s="211" t="s">
        <v>30</v>
      </c>
      <c r="V20" s="212">
        <v>90</v>
      </c>
      <c r="W20" s="57">
        <v>1.25</v>
      </c>
      <c r="X20" s="47">
        <f t="shared" si="22"/>
        <v>0.89605734767025091</v>
      </c>
      <c r="Y20" s="21">
        <v>2</v>
      </c>
      <c r="Z20" s="21">
        <v>1.1000000000000001</v>
      </c>
      <c r="AA20" s="21">
        <v>1</v>
      </c>
      <c r="AB20" s="36">
        <v>1.44</v>
      </c>
      <c r="AC20" s="49">
        <f t="shared" si="23"/>
        <v>0.9</v>
      </c>
      <c r="AD20" s="21">
        <v>1</v>
      </c>
      <c r="AE20" s="21">
        <v>1</v>
      </c>
      <c r="AF20" s="50">
        <f t="shared" si="28"/>
        <v>6.3360000000000003</v>
      </c>
      <c r="AG20" s="50">
        <f t="shared" si="29"/>
        <v>11</v>
      </c>
      <c r="AH20" s="21">
        <v>1</v>
      </c>
      <c r="AI20" s="29">
        <v>1</v>
      </c>
      <c r="AJ20" s="212">
        <v>130</v>
      </c>
      <c r="AK20" s="59">
        <v>1.35</v>
      </c>
      <c r="AL20" s="47">
        <f t="shared" si="30"/>
        <v>0.967741935483871</v>
      </c>
      <c r="AM20" s="21">
        <v>1</v>
      </c>
      <c r="AN20" s="21">
        <v>1</v>
      </c>
      <c r="AO20" s="21">
        <v>1</v>
      </c>
      <c r="AP20" s="36">
        <v>1</v>
      </c>
      <c r="AQ20" s="49">
        <f t="shared" si="24"/>
        <v>0.9</v>
      </c>
      <c r="AR20" s="21">
        <v>1</v>
      </c>
      <c r="AS20" s="21">
        <v>1</v>
      </c>
      <c r="AT20" s="50">
        <f t="shared" si="16"/>
        <v>2</v>
      </c>
      <c r="AU20" s="50">
        <f t="shared" si="25"/>
        <v>11</v>
      </c>
      <c r="AV20" s="21">
        <f t="shared" si="7"/>
        <v>1</v>
      </c>
      <c r="AW20" s="61">
        <v>1</v>
      </c>
      <c r="AX20" s="213">
        <f t="shared" si="8"/>
        <v>9.3000000000000007</v>
      </c>
      <c r="AY20" s="214">
        <f t="shared" si="9"/>
        <v>5.9615384615384608</v>
      </c>
      <c r="AZ20" s="215">
        <f t="shared" si="3"/>
        <v>4006.4</v>
      </c>
      <c r="BA20" s="215">
        <f t="shared" si="4"/>
        <v>4006.4</v>
      </c>
      <c r="BB20" s="216">
        <f t="shared" si="5"/>
        <v>37.259520000000002</v>
      </c>
      <c r="BC20" s="217">
        <f t="shared" si="5"/>
        <v>23.88430769230769</v>
      </c>
      <c r="BD20" s="212">
        <v>70</v>
      </c>
      <c r="BE20" s="218">
        <f t="shared" si="10"/>
        <v>1.25</v>
      </c>
      <c r="BF20" s="47">
        <f t="shared" si="10"/>
        <v>0.89605734767025091</v>
      </c>
      <c r="BG20" s="53">
        <f t="shared" si="10"/>
        <v>2</v>
      </c>
      <c r="BH20" s="53">
        <f t="shared" si="10"/>
        <v>1.1000000000000001</v>
      </c>
      <c r="BI20" s="53">
        <f t="shared" si="10"/>
        <v>1</v>
      </c>
      <c r="BJ20" s="219">
        <f t="shared" si="10"/>
        <v>1.44</v>
      </c>
      <c r="BK20" s="49">
        <f t="shared" si="10"/>
        <v>0.9</v>
      </c>
      <c r="BL20" s="53">
        <f t="shared" si="10"/>
        <v>1</v>
      </c>
      <c r="BM20" s="53">
        <f t="shared" si="10"/>
        <v>1</v>
      </c>
      <c r="BN20" s="50">
        <f t="shared" si="10"/>
        <v>6.3360000000000003</v>
      </c>
      <c r="BO20" s="50">
        <f t="shared" si="10"/>
        <v>11</v>
      </c>
      <c r="BP20" s="53">
        <f t="shared" si="10"/>
        <v>1</v>
      </c>
      <c r="BQ20" s="220">
        <f t="shared" si="10"/>
        <v>1</v>
      </c>
      <c r="BR20" s="212">
        <v>100</v>
      </c>
      <c r="BS20" s="59">
        <v>1.35</v>
      </c>
      <c r="BT20" s="47">
        <f t="shared" si="11"/>
        <v>0.967741935483871</v>
      </c>
      <c r="BU20" s="21">
        <v>1</v>
      </c>
      <c r="BV20" s="21">
        <v>1</v>
      </c>
      <c r="BW20" s="21">
        <v>1</v>
      </c>
      <c r="BX20" s="36">
        <v>1</v>
      </c>
      <c r="BY20" s="49">
        <f t="shared" si="26"/>
        <v>0.9</v>
      </c>
      <c r="BZ20" s="21">
        <v>1</v>
      </c>
      <c r="CA20" s="21">
        <v>1</v>
      </c>
      <c r="CB20" s="50">
        <f t="shared" si="17"/>
        <v>2</v>
      </c>
      <c r="CC20" s="50">
        <f t="shared" si="27"/>
        <v>11</v>
      </c>
      <c r="CD20" s="21">
        <f t="shared" si="12"/>
        <v>1</v>
      </c>
      <c r="CE20" s="61">
        <v>1</v>
      </c>
      <c r="CF20" s="213">
        <f t="shared" si="13"/>
        <v>11.957142857142857</v>
      </c>
      <c r="CG20" s="215">
        <f t="shared" si="14"/>
        <v>4006.4</v>
      </c>
      <c r="CH20" s="217">
        <f t="shared" si="15"/>
        <v>47.905097142857144</v>
      </c>
    </row>
    <row r="21" spans="1:86" s="2" customFormat="1">
      <c r="A21" s="222">
        <v>6.01</v>
      </c>
      <c r="B21" s="33" t="s">
        <v>46</v>
      </c>
      <c r="C21" s="13">
        <v>12</v>
      </c>
      <c r="D21" s="14">
        <v>12</v>
      </c>
      <c r="E21" s="14">
        <v>3</v>
      </c>
      <c r="F21" s="12">
        <v>0.75</v>
      </c>
      <c r="G21" s="38">
        <f t="shared" si="18"/>
        <v>2.6666666666666665</v>
      </c>
      <c r="H21" s="13">
        <v>6</v>
      </c>
      <c r="I21" s="14">
        <v>6</v>
      </c>
      <c r="J21" s="14">
        <v>313</v>
      </c>
      <c r="K21" s="14">
        <v>0.8</v>
      </c>
      <c r="L21" s="39">
        <f t="shared" si="19"/>
        <v>3004.8</v>
      </c>
      <c r="M21" s="22">
        <v>200</v>
      </c>
      <c r="N21" s="23">
        <v>1.5</v>
      </c>
      <c r="O21" s="41">
        <f t="shared" si="20"/>
        <v>300</v>
      </c>
      <c r="P21" s="24">
        <v>0.5</v>
      </c>
      <c r="Q21" s="43">
        <f t="shared" si="0"/>
        <v>21.176470588235293</v>
      </c>
      <c r="R21" s="21">
        <v>0</v>
      </c>
      <c r="S21" s="45">
        <f t="shared" si="21"/>
        <v>0.14705882352941177</v>
      </c>
      <c r="T21" s="45">
        <f t="shared" si="1"/>
        <v>0.26249999999999996</v>
      </c>
      <c r="U21" s="211" t="s">
        <v>34</v>
      </c>
      <c r="V21" s="212">
        <v>90</v>
      </c>
      <c r="W21" s="57">
        <v>1.25</v>
      </c>
      <c r="X21" s="47">
        <f t="shared" si="22"/>
        <v>0.90909090909090917</v>
      </c>
      <c r="Y21" s="21">
        <v>2</v>
      </c>
      <c r="Z21" s="21">
        <v>1.1000000000000001</v>
      </c>
      <c r="AA21" s="21">
        <v>1</v>
      </c>
      <c r="AB21" s="36">
        <v>1.44</v>
      </c>
      <c r="AC21" s="49">
        <f t="shared" si="23"/>
        <v>1</v>
      </c>
      <c r="AD21" s="21">
        <v>1</v>
      </c>
      <c r="AE21" s="21">
        <v>1</v>
      </c>
      <c r="AF21" s="50">
        <f t="shared" si="28"/>
        <v>6.3360000000000003</v>
      </c>
      <c r="AG21" s="50">
        <f t="shared" si="29"/>
        <v>8.2294142380917474</v>
      </c>
      <c r="AH21" s="21">
        <v>1</v>
      </c>
      <c r="AI21" s="29">
        <v>1</v>
      </c>
      <c r="AJ21" s="212">
        <v>130</v>
      </c>
      <c r="AK21" s="59">
        <v>1.35</v>
      </c>
      <c r="AL21" s="47">
        <f t="shared" si="30"/>
        <v>0.98181818181818192</v>
      </c>
      <c r="AM21" s="21">
        <v>1</v>
      </c>
      <c r="AN21" s="21">
        <v>1</v>
      </c>
      <c r="AO21" s="21">
        <v>1</v>
      </c>
      <c r="AP21" s="36">
        <v>1</v>
      </c>
      <c r="AQ21" s="49">
        <f t="shared" si="24"/>
        <v>1</v>
      </c>
      <c r="AR21" s="21">
        <v>1</v>
      </c>
      <c r="AS21" s="21">
        <v>1</v>
      </c>
      <c r="AT21" s="50">
        <f t="shared" si="16"/>
        <v>2</v>
      </c>
      <c r="AU21" s="50">
        <f t="shared" si="25"/>
        <v>5.6536724148425668</v>
      </c>
      <c r="AV21" s="21">
        <f t="shared" si="7"/>
        <v>0.5</v>
      </c>
      <c r="AW21" s="61">
        <v>1</v>
      </c>
      <c r="AX21" s="213">
        <f t="shared" si="8"/>
        <v>4.5833333333333321</v>
      </c>
      <c r="AY21" s="214">
        <f t="shared" si="9"/>
        <v>2.9380341880341878</v>
      </c>
      <c r="AZ21" s="215">
        <f t="shared" si="3"/>
        <v>2626.3883592099128</v>
      </c>
      <c r="BA21" s="215">
        <f t="shared" si="4"/>
        <v>1137.2944289117943</v>
      </c>
      <c r="BB21" s="216">
        <f t="shared" si="5"/>
        <v>12.037613313045432</v>
      </c>
      <c r="BC21" s="217">
        <f t="shared" si="5"/>
        <v>3.3414099140036688</v>
      </c>
      <c r="BD21" s="212">
        <v>70</v>
      </c>
      <c r="BE21" s="218">
        <f t="shared" si="10"/>
        <v>1.25</v>
      </c>
      <c r="BF21" s="47">
        <f t="shared" si="10"/>
        <v>0.90909090909090917</v>
      </c>
      <c r="BG21" s="53">
        <f t="shared" si="10"/>
        <v>2</v>
      </c>
      <c r="BH21" s="53">
        <f t="shared" si="10"/>
        <v>1.1000000000000001</v>
      </c>
      <c r="BI21" s="53">
        <f t="shared" si="10"/>
        <v>1</v>
      </c>
      <c r="BJ21" s="219">
        <f t="shared" si="10"/>
        <v>1.44</v>
      </c>
      <c r="BK21" s="49">
        <f t="shared" si="10"/>
        <v>1</v>
      </c>
      <c r="BL21" s="53">
        <f t="shared" si="10"/>
        <v>1</v>
      </c>
      <c r="BM21" s="53">
        <f t="shared" si="10"/>
        <v>1</v>
      </c>
      <c r="BN21" s="50">
        <f t="shared" si="10"/>
        <v>6.3360000000000003</v>
      </c>
      <c r="BO21" s="50">
        <f t="shared" si="10"/>
        <v>8.2294142380917474</v>
      </c>
      <c r="BP21" s="53">
        <f t="shared" si="10"/>
        <v>1</v>
      </c>
      <c r="BQ21" s="220">
        <f t="shared" si="10"/>
        <v>1</v>
      </c>
      <c r="BR21" s="212">
        <v>100</v>
      </c>
      <c r="BS21" s="59">
        <v>1.35</v>
      </c>
      <c r="BT21" s="47">
        <f t="shared" si="11"/>
        <v>0.98181818181818192</v>
      </c>
      <c r="BU21" s="21">
        <v>1</v>
      </c>
      <c r="BV21" s="21">
        <v>1</v>
      </c>
      <c r="BW21" s="21">
        <v>1</v>
      </c>
      <c r="BX21" s="36">
        <v>1</v>
      </c>
      <c r="BY21" s="49">
        <f t="shared" si="26"/>
        <v>1</v>
      </c>
      <c r="BZ21" s="21">
        <v>1</v>
      </c>
      <c r="CA21" s="21">
        <v>1</v>
      </c>
      <c r="CB21" s="50">
        <f t="shared" si="17"/>
        <v>2</v>
      </c>
      <c r="CC21" s="50">
        <f t="shared" si="27"/>
        <v>5.6536724148425668</v>
      </c>
      <c r="CD21" s="21">
        <v>0.7</v>
      </c>
      <c r="CE21" s="61">
        <v>1</v>
      </c>
      <c r="CF21" s="213">
        <f t="shared" si="13"/>
        <v>5.8928571428571423</v>
      </c>
      <c r="CG21" s="215">
        <f t="shared" si="14"/>
        <v>2626.3883592099128</v>
      </c>
      <c r="CH21" s="217">
        <f t="shared" si="15"/>
        <v>15.476931402486985</v>
      </c>
    </row>
    <row r="22" spans="1:86" s="2" customFormat="1">
      <c r="A22" s="222">
        <v>6.02</v>
      </c>
      <c r="B22" s="33" t="s">
        <v>47</v>
      </c>
      <c r="C22" s="13">
        <v>20</v>
      </c>
      <c r="D22" s="14">
        <v>20</v>
      </c>
      <c r="E22" s="14">
        <v>3</v>
      </c>
      <c r="F22" s="12">
        <v>0.75</v>
      </c>
      <c r="G22" s="38">
        <f t="shared" si="18"/>
        <v>4.4444444444444446</v>
      </c>
      <c r="H22" s="13">
        <v>7</v>
      </c>
      <c r="I22" s="14">
        <v>0</v>
      </c>
      <c r="J22" s="14">
        <v>313</v>
      </c>
      <c r="K22" s="14">
        <v>0.8</v>
      </c>
      <c r="L22" s="39">
        <f t="shared" si="19"/>
        <v>1752.8000000000002</v>
      </c>
      <c r="M22" s="22">
        <v>200</v>
      </c>
      <c r="N22" s="54">
        <v>1.5</v>
      </c>
      <c r="O22" s="41">
        <f t="shared" si="20"/>
        <v>300</v>
      </c>
      <c r="P22" s="24">
        <v>0.5</v>
      </c>
      <c r="Q22" s="43">
        <f t="shared" si="0"/>
        <v>35.294117647058826</v>
      </c>
      <c r="R22" s="21">
        <v>0</v>
      </c>
      <c r="S22" s="45">
        <f t="shared" si="21"/>
        <v>8.8235294117647065E-2</v>
      </c>
      <c r="T22" s="45">
        <f t="shared" si="1"/>
        <v>0.26249999999999996</v>
      </c>
      <c r="U22" s="211" t="s">
        <v>34</v>
      </c>
      <c r="V22" s="212">
        <v>90</v>
      </c>
      <c r="W22" s="57">
        <v>1.25</v>
      </c>
      <c r="X22" s="47">
        <f t="shared" si="22"/>
        <v>1.0204081632653061</v>
      </c>
      <c r="Y22" s="21">
        <v>2</v>
      </c>
      <c r="Z22" s="21">
        <v>1.1000000000000001</v>
      </c>
      <c r="AA22" s="21">
        <v>1</v>
      </c>
      <c r="AB22" s="36">
        <v>1.44</v>
      </c>
      <c r="AC22" s="49">
        <f t="shared" si="23"/>
        <v>1</v>
      </c>
      <c r="AD22" s="21">
        <v>1</v>
      </c>
      <c r="AE22" s="21">
        <v>1</v>
      </c>
      <c r="AF22" s="50">
        <f t="shared" si="28"/>
        <v>6.3360000000000003</v>
      </c>
      <c r="AG22" s="50">
        <f t="shared" si="29"/>
        <v>9.8161828969930056</v>
      </c>
      <c r="AH22" s="21">
        <v>1</v>
      </c>
      <c r="AI22" s="29">
        <v>1</v>
      </c>
      <c r="AJ22" s="212">
        <v>130</v>
      </c>
      <c r="AK22" s="59">
        <v>1.35</v>
      </c>
      <c r="AL22" s="47">
        <f t="shared" si="30"/>
        <v>1.1020408163265307</v>
      </c>
      <c r="AM22" s="21">
        <v>1</v>
      </c>
      <c r="AN22" s="21">
        <v>1</v>
      </c>
      <c r="AO22" s="21">
        <v>1</v>
      </c>
      <c r="AP22" s="36">
        <v>1</v>
      </c>
      <c r="AQ22" s="49">
        <f t="shared" si="24"/>
        <v>1</v>
      </c>
      <c r="AR22" s="21">
        <v>1</v>
      </c>
      <c r="AS22" s="21">
        <v>1</v>
      </c>
      <c r="AT22" s="50">
        <f t="shared" si="16"/>
        <v>2</v>
      </c>
      <c r="AU22" s="50">
        <f t="shared" si="25"/>
        <v>8.7156187977995394</v>
      </c>
      <c r="AV22" s="21">
        <f t="shared" si="7"/>
        <v>0.5</v>
      </c>
      <c r="AW22" s="61">
        <v>1</v>
      </c>
      <c r="AX22" s="213">
        <f t="shared" si="8"/>
        <v>4.083333333333333</v>
      </c>
      <c r="AY22" s="214">
        <f t="shared" si="9"/>
        <v>2.6175213675213671</v>
      </c>
      <c r="AZ22" s="215">
        <f t="shared" si="3"/>
        <v>1564.1641256226671</v>
      </c>
      <c r="BA22" s="215">
        <f t="shared" si="4"/>
        <v>694.39711949013792</v>
      </c>
      <c r="BB22" s="216">
        <f t="shared" si="5"/>
        <v>6.3870035129592235</v>
      </c>
      <c r="BC22" s="217">
        <f t="shared" si="5"/>
        <v>1.817599297810724</v>
      </c>
      <c r="BD22" s="212">
        <v>70</v>
      </c>
      <c r="BE22" s="218">
        <f t="shared" si="10"/>
        <v>1.25</v>
      </c>
      <c r="BF22" s="47">
        <f t="shared" si="10"/>
        <v>1.0204081632653061</v>
      </c>
      <c r="BG22" s="53">
        <f t="shared" si="10"/>
        <v>2</v>
      </c>
      <c r="BH22" s="53">
        <f t="shared" si="10"/>
        <v>1.1000000000000001</v>
      </c>
      <c r="BI22" s="53">
        <f t="shared" si="10"/>
        <v>1</v>
      </c>
      <c r="BJ22" s="219">
        <f t="shared" si="10"/>
        <v>1.44</v>
      </c>
      <c r="BK22" s="49">
        <f t="shared" si="10"/>
        <v>1</v>
      </c>
      <c r="BL22" s="53">
        <f t="shared" si="10"/>
        <v>1</v>
      </c>
      <c r="BM22" s="53">
        <f t="shared" si="10"/>
        <v>1</v>
      </c>
      <c r="BN22" s="50">
        <f t="shared" si="10"/>
        <v>6.3360000000000003</v>
      </c>
      <c r="BO22" s="50">
        <f t="shared" si="10"/>
        <v>9.8161828969930056</v>
      </c>
      <c r="BP22" s="53">
        <f t="shared" si="10"/>
        <v>1</v>
      </c>
      <c r="BQ22" s="220">
        <f t="shared" si="10"/>
        <v>1</v>
      </c>
      <c r="BR22" s="212">
        <v>100</v>
      </c>
      <c r="BS22" s="59">
        <v>1.35</v>
      </c>
      <c r="BT22" s="47">
        <f t="shared" si="11"/>
        <v>1.1020408163265307</v>
      </c>
      <c r="BU22" s="21">
        <v>1</v>
      </c>
      <c r="BV22" s="21">
        <v>1</v>
      </c>
      <c r="BW22" s="21">
        <v>1</v>
      </c>
      <c r="BX22" s="36">
        <v>1</v>
      </c>
      <c r="BY22" s="49">
        <f t="shared" si="26"/>
        <v>1</v>
      </c>
      <c r="BZ22" s="21">
        <v>1</v>
      </c>
      <c r="CA22" s="21">
        <v>1</v>
      </c>
      <c r="CB22" s="50">
        <f t="shared" si="17"/>
        <v>2</v>
      </c>
      <c r="CC22" s="50">
        <f t="shared" si="27"/>
        <v>8.7156187977995394</v>
      </c>
      <c r="CD22" s="21">
        <v>0.7</v>
      </c>
      <c r="CE22" s="61">
        <v>1</v>
      </c>
      <c r="CF22" s="213">
        <f t="shared" si="13"/>
        <v>5.25</v>
      </c>
      <c r="CG22" s="215">
        <f t="shared" si="14"/>
        <v>1564.1641256226671</v>
      </c>
      <c r="CH22" s="217">
        <f t="shared" si="15"/>
        <v>8.2118616595190037</v>
      </c>
    </row>
    <row r="23" spans="1:86" s="2" customFormat="1">
      <c r="A23" s="222">
        <v>6.03</v>
      </c>
      <c r="B23" s="33" t="s">
        <v>48</v>
      </c>
      <c r="C23" s="13">
        <v>6</v>
      </c>
      <c r="D23" s="14">
        <v>6</v>
      </c>
      <c r="E23" s="14">
        <v>3</v>
      </c>
      <c r="F23" s="12">
        <v>0.75</v>
      </c>
      <c r="G23" s="38">
        <f t="shared" si="18"/>
        <v>1.3333333333333333</v>
      </c>
      <c r="H23" s="13">
        <v>8</v>
      </c>
      <c r="I23" s="14">
        <v>5</v>
      </c>
      <c r="J23" s="14">
        <v>313</v>
      </c>
      <c r="K23" s="14">
        <v>0.8</v>
      </c>
      <c r="L23" s="39">
        <f t="shared" si="19"/>
        <v>3255.2000000000003</v>
      </c>
      <c r="M23" s="22">
        <v>500</v>
      </c>
      <c r="N23" s="54">
        <v>1</v>
      </c>
      <c r="O23" s="41">
        <f t="shared" si="20"/>
        <v>500</v>
      </c>
      <c r="P23" s="24">
        <v>0.5</v>
      </c>
      <c r="Q23" s="43">
        <f t="shared" si="0"/>
        <v>10.588235294117647</v>
      </c>
      <c r="R23" s="21">
        <v>0</v>
      </c>
      <c r="S23" s="45">
        <f t="shared" si="21"/>
        <v>0.29411764705882354</v>
      </c>
      <c r="T23" s="45">
        <f t="shared" si="1"/>
        <v>0.35</v>
      </c>
      <c r="U23" s="211" t="s">
        <v>30</v>
      </c>
      <c r="V23" s="212">
        <v>90</v>
      </c>
      <c r="W23" s="57">
        <v>1.25</v>
      </c>
      <c r="X23" s="47">
        <f t="shared" si="22"/>
        <v>0.71428571428571419</v>
      </c>
      <c r="Y23" s="21">
        <v>2</v>
      </c>
      <c r="Z23" s="21">
        <v>1.1000000000000001</v>
      </c>
      <c r="AA23" s="21">
        <v>1</v>
      </c>
      <c r="AB23" s="36">
        <v>1.44</v>
      </c>
      <c r="AC23" s="49">
        <f t="shared" si="23"/>
        <v>1</v>
      </c>
      <c r="AD23" s="21">
        <v>1</v>
      </c>
      <c r="AE23" s="21">
        <v>1</v>
      </c>
      <c r="AF23" s="50">
        <f t="shared" si="28"/>
        <v>6.3360000000000003</v>
      </c>
      <c r="AG23" s="50">
        <f t="shared" si="29"/>
        <v>6.6232676017996903</v>
      </c>
      <c r="AH23" s="21">
        <v>1</v>
      </c>
      <c r="AI23" s="29">
        <v>1</v>
      </c>
      <c r="AJ23" s="212">
        <v>130</v>
      </c>
      <c r="AK23" s="59">
        <v>1.35</v>
      </c>
      <c r="AL23" s="47">
        <f t="shared" si="30"/>
        <v>0.77142857142857146</v>
      </c>
      <c r="AM23" s="21">
        <v>1</v>
      </c>
      <c r="AN23" s="21">
        <v>1</v>
      </c>
      <c r="AO23" s="21">
        <v>1</v>
      </c>
      <c r="AP23" s="36">
        <v>1</v>
      </c>
      <c r="AQ23" s="49">
        <f t="shared" si="24"/>
        <v>1</v>
      </c>
      <c r="AR23" s="21">
        <v>1</v>
      </c>
      <c r="AS23" s="21">
        <v>1</v>
      </c>
      <c r="AT23" s="50">
        <f t="shared" si="16"/>
        <v>2</v>
      </c>
      <c r="AU23" s="50">
        <f t="shared" si="25"/>
        <v>2.5543328508141552</v>
      </c>
      <c r="AV23" s="21">
        <f t="shared" si="7"/>
        <v>1</v>
      </c>
      <c r="AW23" s="61">
        <v>1</v>
      </c>
      <c r="AX23" s="213">
        <f t="shared" si="8"/>
        <v>9.7222222222222232</v>
      </c>
      <c r="AY23" s="214">
        <f t="shared" si="9"/>
        <v>6.232193732193732</v>
      </c>
      <c r="AZ23" s="215">
        <f t="shared" si="3"/>
        <v>2458.157241811376</v>
      </c>
      <c r="BA23" s="215">
        <f t="shared" si="4"/>
        <v>1717.1672333409924</v>
      </c>
      <c r="BB23" s="216">
        <f t="shared" si="5"/>
        <v>23.898750962055047</v>
      </c>
      <c r="BC23" s="217">
        <f t="shared" si="5"/>
        <v>10.701718868756185</v>
      </c>
      <c r="BD23" s="212">
        <v>70</v>
      </c>
      <c r="BE23" s="218">
        <f t="shared" si="10"/>
        <v>1.25</v>
      </c>
      <c r="BF23" s="47">
        <f t="shared" si="10"/>
        <v>0.71428571428571419</v>
      </c>
      <c r="BG23" s="53">
        <f t="shared" si="10"/>
        <v>2</v>
      </c>
      <c r="BH23" s="53">
        <f t="shared" si="10"/>
        <v>1.1000000000000001</v>
      </c>
      <c r="BI23" s="53">
        <f t="shared" si="10"/>
        <v>1</v>
      </c>
      <c r="BJ23" s="219">
        <f t="shared" si="10"/>
        <v>1.44</v>
      </c>
      <c r="BK23" s="49">
        <f t="shared" si="10"/>
        <v>1</v>
      </c>
      <c r="BL23" s="53">
        <f t="shared" si="10"/>
        <v>1</v>
      </c>
      <c r="BM23" s="53">
        <f t="shared" si="10"/>
        <v>1</v>
      </c>
      <c r="BN23" s="50">
        <f t="shared" si="10"/>
        <v>6.3360000000000003</v>
      </c>
      <c r="BO23" s="50">
        <f t="shared" si="10"/>
        <v>6.6232676017996903</v>
      </c>
      <c r="BP23" s="53">
        <f t="shared" si="10"/>
        <v>1</v>
      </c>
      <c r="BQ23" s="220">
        <f t="shared" si="10"/>
        <v>1</v>
      </c>
      <c r="BR23" s="212">
        <v>100</v>
      </c>
      <c r="BS23" s="59">
        <v>1.35</v>
      </c>
      <c r="BT23" s="47">
        <f t="shared" si="11"/>
        <v>0.77142857142857146</v>
      </c>
      <c r="BU23" s="21">
        <v>1</v>
      </c>
      <c r="BV23" s="21">
        <v>1</v>
      </c>
      <c r="BW23" s="21">
        <v>1</v>
      </c>
      <c r="BX23" s="36">
        <v>1</v>
      </c>
      <c r="BY23" s="49">
        <f t="shared" si="26"/>
        <v>1</v>
      </c>
      <c r="BZ23" s="21">
        <v>1</v>
      </c>
      <c r="CA23" s="21">
        <v>1</v>
      </c>
      <c r="CB23" s="50">
        <f t="shared" si="17"/>
        <v>2</v>
      </c>
      <c r="CC23" s="50">
        <f t="shared" si="27"/>
        <v>2.5543328508141552</v>
      </c>
      <c r="CD23" s="21">
        <f t="shared" si="12"/>
        <v>1</v>
      </c>
      <c r="CE23" s="61">
        <v>1</v>
      </c>
      <c r="CF23" s="213">
        <f t="shared" si="13"/>
        <v>12.500000000000002</v>
      </c>
      <c r="CG23" s="215">
        <f t="shared" si="14"/>
        <v>2458.157241811376</v>
      </c>
      <c r="CH23" s="217">
        <f t="shared" si="15"/>
        <v>30.726965522642203</v>
      </c>
    </row>
    <row r="24" spans="1:86" s="2" customFormat="1">
      <c r="A24" s="222">
        <v>6.04</v>
      </c>
      <c r="B24" s="33" t="s">
        <v>49</v>
      </c>
      <c r="C24" s="13">
        <v>12</v>
      </c>
      <c r="D24" s="14">
        <v>12</v>
      </c>
      <c r="E24" s="14">
        <v>3</v>
      </c>
      <c r="F24" s="12">
        <v>0.75</v>
      </c>
      <c r="G24" s="38">
        <f t="shared" si="18"/>
        <v>2.6666666666666665</v>
      </c>
      <c r="H24" s="13">
        <v>9</v>
      </c>
      <c r="I24" s="14">
        <v>0</v>
      </c>
      <c r="J24" s="14">
        <v>313</v>
      </c>
      <c r="K24" s="14">
        <v>0.8</v>
      </c>
      <c r="L24" s="39">
        <f t="shared" si="19"/>
        <v>2253.6</v>
      </c>
      <c r="M24" s="22">
        <v>500</v>
      </c>
      <c r="N24" s="54">
        <v>1</v>
      </c>
      <c r="O24" s="41">
        <f t="shared" si="20"/>
        <v>500</v>
      </c>
      <c r="P24" s="24">
        <v>0.5</v>
      </c>
      <c r="Q24" s="43">
        <f t="shared" si="0"/>
        <v>21.176470588235293</v>
      </c>
      <c r="R24" s="21">
        <v>0</v>
      </c>
      <c r="S24" s="45">
        <f t="shared" si="21"/>
        <v>0.14705882352941177</v>
      </c>
      <c r="T24" s="45">
        <f t="shared" si="1"/>
        <v>0.35</v>
      </c>
      <c r="U24" s="211" t="s">
        <v>30</v>
      </c>
      <c r="V24" s="212">
        <v>90</v>
      </c>
      <c r="W24" s="57">
        <v>1.25</v>
      </c>
      <c r="X24" s="47">
        <f t="shared" si="22"/>
        <v>0.90909090909090917</v>
      </c>
      <c r="Y24" s="21">
        <v>2</v>
      </c>
      <c r="Z24" s="21">
        <v>1.1000000000000001</v>
      </c>
      <c r="AA24" s="21">
        <v>1</v>
      </c>
      <c r="AB24" s="36">
        <v>1.44</v>
      </c>
      <c r="AC24" s="49">
        <f t="shared" si="23"/>
        <v>1</v>
      </c>
      <c r="AD24" s="21">
        <v>1</v>
      </c>
      <c r="AE24" s="21">
        <v>1</v>
      </c>
      <c r="AF24" s="50">
        <f t="shared" si="28"/>
        <v>6.3360000000000003</v>
      </c>
      <c r="AG24" s="50">
        <f t="shared" si="29"/>
        <v>9.2467521263014412</v>
      </c>
      <c r="AH24" s="21">
        <v>1</v>
      </c>
      <c r="AI24" s="29">
        <v>1</v>
      </c>
      <c r="AJ24" s="212">
        <v>130</v>
      </c>
      <c r="AK24" s="59">
        <v>1.35</v>
      </c>
      <c r="AL24" s="47">
        <f t="shared" si="30"/>
        <v>0.98181818181818192</v>
      </c>
      <c r="AM24" s="21">
        <v>1</v>
      </c>
      <c r="AN24" s="21">
        <v>1</v>
      </c>
      <c r="AO24" s="21">
        <v>1</v>
      </c>
      <c r="AP24" s="36">
        <v>1</v>
      </c>
      <c r="AQ24" s="49">
        <f t="shared" si="24"/>
        <v>1</v>
      </c>
      <c r="AR24" s="21">
        <v>1</v>
      </c>
      <c r="AS24" s="21">
        <v>1</v>
      </c>
      <c r="AT24" s="50">
        <f t="shared" si="16"/>
        <v>2</v>
      </c>
      <c r="AU24" s="50">
        <f t="shared" si="25"/>
        <v>7.6168029881460066</v>
      </c>
      <c r="AV24" s="21">
        <f t="shared" si="7"/>
        <v>1</v>
      </c>
      <c r="AW24" s="61">
        <v>1</v>
      </c>
      <c r="AX24" s="213">
        <f t="shared" si="8"/>
        <v>7.6388888888888875</v>
      </c>
      <c r="AY24" s="214">
        <f t="shared" si="9"/>
        <v>4.8967236467236459</v>
      </c>
      <c r="AZ24" s="215">
        <f t="shared" si="3"/>
        <v>1894.4073265302661</v>
      </c>
      <c r="BA24" s="215">
        <f t="shared" si="4"/>
        <v>1560.4752012805311</v>
      </c>
      <c r="BB24" s="216">
        <f t="shared" si="5"/>
        <v>14.471167077661752</v>
      </c>
      <c r="BC24" s="217">
        <f t="shared" si="5"/>
        <v>7.6412158182362173</v>
      </c>
      <c r="BD24" s="212">
        <v>70</v>
      </c>
      <c r="BE24" s="218">
        <f t="shared" si="10"/>
        <v>1.25</v>
      </c>
      <c r="BF24" s="47">
        <f t="shared" si="10"/>
        <v>0.90909090909090917</v>
      </c>
      <c r="BG24" s="53">
        <f t="shared" si="10"/>
        <v>2</v>
      </c>
      <c r="BH24" s="53">
        <f t="shared" si="10"/>
        <v>1.1000000000000001</v>
      </c>
      <c r="BI24" s="53">
        <f t="shared" si="10"/>
        <v>1</v>
      </c>
      <c r="BJ24" s="219">
        <f t="shared" si="10"/>
        <v>1.44</v>
      </c>
      <c r="BK24" s="49">
        <f t="shared" si="10"/>
        <v>1</v>
      </c>
      <c r="BL24" s="53">
        <f t="shared" si="10"/>
        <v>1</v>
      </c>
      <c r="BM24" s="53">
        <f t="shared" si="10"/>
        <v>1</v>
      </c>
      <c r="BN24" s="50">
        <f t="shared" si="10"/>
        <v>6.3360000000000003</v>
      </c>
      <c r="BO24" s="50">
        <f t="shared" si="10"/>
        <v>9.2467521263014412</v>
      </c>
      <c r="BP24" s="53">
        <f t="shared" si="10"/>
        <v>1</v>
      </c>
      <c r="BQ24" s="220">
        <f t="shared" si="10"/>
        <v>1</v>
      </c>
      <c r="BR24" s="212">
        <v>100</v>
      </c>
      <c r="BS24" s="59">
        <v>1.35</v>
      </c>
      <c r="BT24" s="47">
        <f t="shared" si="11"/>
        <v>0.98181818181818192</v>
      </c>
      <c r="BU24" s="21">
        <v>1</v>
      </c>
      <c r="BV24" s="21">
        <v>1</v>
      </c>
      <c r="BW24" s="21">
        <v>1</v>
      </c>
      <c r="BX24" s="36">
        <v>1</v>
      </c>
      <c r="BY24" s="49">
        <f t="shared" si="26"/>
        <v>1</v>
      </c>
      <c r="BZ24" s="21">
        <v>1</v>
      </c>
      <c r="CA24" s="21">
        <v>1</v>
      </c>
      <c r="CB24" s="50">
        <f t="shared" si="17"/>
        <v>2</v>
      </c>
      <c r="CC24" s="50">
        <f t="shared" si="27"/>
        <v>7.6168029881460066</v>
      </c>
      <c r="CD24" s="21">
        <f t="shared" si="12"/>
        <v>1</v>
      </c>
      <c r="CE24" s="61">
        <v>1</v>
      </c>
      <c r="CF24" s="213">
        <f t="shared" si="13"/>
        <v>9.8214285714285712</v>
      </c>
      <c r="CG24" s="215">
        <f t="shared" si="14"/>
        <v>1894.4073265302661</v>
      </c>
      <c r="CH24" s="217">
        <f t="shared" si="15"/>
        <v>18.605786242707971</v>
      </c>
    </row>
    <row r="25" spans="1:86" s="2" customFormat="1">
      <c r="A25" s="222">
        <v>7.01</v>
      </c>
      <c r="B25" s="33" t="s">
        <v>50</v>
      </c>
      <c r="C25" s="13">
        <v>20</v>
      </c>
      <c r="D25" s="14">
        <v>20</v>
      </c>
      <c r="E25" s="14">
        <v>7</v>
      </c>
      <c r="F25" s="12">
        <v>0.75</v>
      </c>
      <c r="G25" s="38">
        <f t="shared" si="18"/>
        <v>1.6</v>
      </c>
      <c r="H25" s="13">
        <v>6</v>
      </c>
      <c r="I25" s="14">
        <v>6</v>
      </c>
      <c r="J25" s="14">
        <v>313</v>
      </c>
      <c r="K25" s="14">
        <v>0.8</v>
      </c>
      <c r="L25" s="39">
        <f t="shared" si="19"/>
        <v>3004.8</v>
      </c>
      <c r="M25" s="25">
        <v>300</v>
      </c>
      <c r="N25" s="23">
        <v>1</v>
      </c>
      <c r="O25" s="41">
        <f t="shared" si="20"/>
        <v>300</v>
      </c>
      <c r="P25" s="24">
        <v>0</v>
      </c>
      <c r="Q25" s="43">
        <f t="shared" si="0"/>
        <v>0</v>
      </c>
      <c r="R25" s="21">
        <v>0</v>
      </c>
      <c r="S25" s="45">
        <f t="shared" si="21"/>
        <v>0</v>
      </c>
      <c r="T25" s="45">
        <f t="shared" si="1"/>
        <v>0.26249999999999996</v>
      </c>
      <c r="U25" s="211" t="s">
        <v>30</v>
      </c>
      <c r="V25" s="212">
        <v>90</v>
      </c>
      <c r="W25" s="57">
        <v>1.25</v>
      </c>
      <c r="X25" s="47">
        <f t="shared" si="22"/>
        <v>0.76923076923076927</v>
      </c>
      <c r="Y25" s="21">
        <v>2</v>
      </c>
      <c r="Z25" s="21">
        <v>1.1000000000000001</v>
      </c>
      <c r="AA25" s="21">
        <v>1</v>
      </c>
      <c r="AB25" s="36">
        <v>1.44</v>
      </c>
      <c r="AC25" s="49">
        <f t="shared" si="23"/>
        <v>0.84000000000000008</v>
      </c>
      <c r="AD25" s="21">
        <v>1</v>
      </c>
      <c r="AE25" s="21">
        <v>1</v>
      </c>
      <c r="AF25" s="50">
        <f t="shared" si="28"/>
        <v>6.3360000000000003</v>
      </c>
      <c r="AG25" s="50">
        <f t="shared" si="29"/>
        <v>11</v>
      </c>
      <c r="AH25" s="21">
        <v>1</v>
      </c>
      <c r="AI25" s="29">
        <v>1</v>
      </c>
      <c r="AJ25" s="212">
        <v>130</v>
      </c>
      <c r="AK25" s="59">
        <v>1.35</v>
      </c>
      <c r="AL25" s="47">
        <f t="shared" si="30"/>
        <v>0.83076923076923082</v>
      </c>
      <c r="AM25" s="21">
        <v>1</v>
      </c>
      <c r="AN25" s="21">
        <v>1</v>
      </c>
      <c r="AO25" s="21">
        <v>1</v>
      </c>
      <c r="AP25" s="36">
        <v>1</v>
      </c>
      <c r="AQ25" s="49">
        <f t="shared" si="24"/>
        <v>0.84000000000000008</v>
      </c>
      <c r="AR25" s="21">
        <v>1</v>
      </c>
      <c r="AS25" s="21">
        <v>1</v>
      </c>
      <c r="AT25" s="50">
        <f t="shared" si="16"/>
        <v>2</v>
      </c>
      <c r="AU25" s="50">
        <f t="shared" si="25"/>
        <v>11</v>
      </c>
      <c r="AV25" s="21">
        <f t="shared" si="7"/>
        <v>1</v>
      </c>
      <c r="AW25" s="61">
        <v>1</v>
      </c>
      <c r="AX25" s="213">
        <f t="shared" si="8"/>
        <v>5.4166666666666661</v>
      </c>
      <c r="AY25" s="214">
        <f t="shared" si="9"/>
        <v>3.4722222222222219</v>
      </c>
      <c r="AZ25" s="215">
        <f t="shared" si="3"/>
        <v>3004.8</v>
      </c>
      <c r="BA25" s="215">
        <f t="shared" si="4"/>
        <v>3004.8</v>
      </c>
      <c r="BB25" s="216">
        <f t="shared" si="5"/>
        <v>16.276</v>
      </c>
      <c r="BC25" s="217">
        <f t="shared" si="5"/>
        <v>10.433333333333332</v>
      </c>
      <c r="BD25" s="212">
        <v>70</v>
      </c>
      <c r="BE25" s="218">
        <f t="shared" si="10"/>
        <v>1.25</v>
      </c>
      <c r="BF25" s="47">
        <f t="shared" si="10"/>
        <v>0.76923076923076927</v>
      </c>
      <c r="BG25" s="53">
        <f t="shared" si="10"/>
        <v>2</v>
      </c>
      <c r="BH25" s="53">
        <f t="shared" si="10"/>
        <v>1.1000000000000001</v>
      </c>
      <c r="BI25" s="53">
        <f t="shared" si="10"/>
        <v>1</v>
      </c>
      <c r="BJ25" s="219">
        <f t="shared" si="10"/>
        <v>1.44</v>
      </c>
      <c r="BK25" s="49">
        <f t="shared" si="10"/>
        <v>0.84000000000000008</v>
      </c>
      <c r="BL25" s="53">
        <f t="shared" si="10"/>
        <v>1</v>
      </c>
      <c r="BM25" s="53">
        <f t="shared" si="10"/>
        <v>1</v>
      </c>
      <c r="BN25" s="50">
        <f t="shared" si="10"/>
        <v>6.3360000000000003</v>
      </c>
      <c r="BO25" s="50">
        <f t="shared" si="10"/>
        <v>11</v>
      </c>
      <c r="BP25" s="53">
        <f t="shared" si="10"/>
        <v>1</v>
      </c>
      <c r="BQ25" s="220">
        <f t="shared" si="10"/>
        <v>1</v>
      </c>
      <c r="BR25" s="212">
        <v>100</v>
      </c>
      <c r="BS25" s="59">
        <v>1.35</v>
      </c>
      <c r="BT25" s="47">
        <f t="shared" si="11"/>
        <v>0.83076923076923082</v>
      </c>
      <c r="BU25" s="21">
        <v>1</v>
      </c>
      <c r="BV25" s="21">
        <v>1</v>
      </c>
      <c r="BW25" s="21">
        <v>1</v>
      </c>
      <c r="BX25" s="36">
        <v>1</v>
      </c>
      <c r="BY25" s="49">
        <f t="shared" si="26"/>
        <v>0.84000000000000008</v>
      </c>
      <c r="BZ25" s="21">
        <v>1</v>
      </c>
      <c r="CA25" s="21">
        <v>1</v>
      </c>
      <c r="CB25" s="50">
        <f t="shared" si="17"/>
        <v>2</v>
      </c>
      <c r="CC25" s="50">
        <f t="shared" si="27"/>
        <v>11</v>
      </c>
      <c r="CD25" s="21">
        <f t="shared" si="12"/>
        <v>1</v>
      </c>
      <c r="CE25" s="61">
        <v>1</v>
      </c>
      <c r="CF25" s="213">
        <f t="shared" si="13"/>
        <v>6.9642857142857135</v>
      </c>
      <c r="CG25" s="215">
        <f t="shared" si="14"/>
        <v>3004.8</v>
      </c>
      <c r="CH25" s="217">
        <f t="shared" si="15"/>
        <v>20.926285714285715</v>
      </c>
    </row>
    <row r="26" spans="1:86" s="2" customFormat="1">
      <c r="A26" s="222">
        <v>7.02</v>
      </c>
      <c r="B26" s="33" t="s">
        <v>51</v>
      </c>
      <c r="C26" s="13">
        <v>20</v>
      </c>
      <c r="D26" s="14">
        <v>20</v>
      </c>
      <c r="E26" s="14">
        <v>7</v>
      </c>
      <c r="F26" s="12">
        <v>0.75</v>
      </c>
      <c r="G26" s="38">
        <f t="shared" si="18"/>
        <v>1.6</v>
      </c>
      <c r="H26" s="13">
        <v>11</v>
      </c>
      <c r="I26" s="14">
        <v>5</v>
      </c>
      <c r="J26" s="14">
        <v>313</v>
      </c>
      <c r="K26" s="14">
        <v>0.8</v>
      </c>
      <c r="L26" s="39">
        <f t="shared" si="19"/>
        <v>4006.4</v>
      </c>
      <c r="M26" s="22">
        <v>300</v>
      </c>
      <c r="N26" s="23">
        <v>1</v>
      </c>
      <c r="O26" s="41">
        <f t="shared" si="20"/>
        <v>300</v>
      </c>
      <c r="P26" s="24">
        <v>0.5</v>
      </c>
      <c r="Q26" s="43">
        <f t="shared" si="0"/>
        <v>82.352941176470594</v>
      </c>
      <c r="R26" s="21">
        <v>0</v>
      </c>
      <c r="S26" s="45">
        <f t="shared" si="21"/>
        <v>0.20588235294117649</v>
      </c>
      <c r="T26" s="45">
        <f t="shared" si="1"/>
        <v>0.26249999999999996</v>
      </c>
      <c r="U26" s="211" t="s">
        <v>30</v>
      </c>
      <c r="V26" s="212">
        <v>90</v>
      </c>
      <c r="W26" s="57">
        <v>1.25</v>
      </c>
      <c r="X26" s="47">
        <f t="shared" si="22"/>
        <v>0.76923076923076927</v>
      </c>
      <c r="Y26" s="21">
        <v>2</v>
      </c>
      <c r="Z26" s="21">
        <v>1.1000000000000001</v>
      </c>
      <c r="AA26" s="21">
        <v>1</v>
      </c>
      <c r="AB26" s="36">
        <v>1.44</v>
      </c>
      <c r="AC26" s="49">
        <f t="shared" si="23"/>
        <v>0.84000000000000008</v>
      </c>
      <c r="AD26" s="21">
        <v>1</v>
      </c>
      <c r="AE26" s="21">
        <v>1</v>
      </c>
      <c r="AF26" s="50">
        <f t="shared" si="28"/>
        <v>6.3360000000000003</v>
      </c>
      <c r="AG26" s="50">
        <f t="shared" si="29"/>
        <v>6.8511841002061349</v>
      </c>
      <c r="AH26" s="21">
        <v>1</v>
      </c>
      <c r="AI26" s="29">
        <v>1</v>
      </c>
      <c r="AJ26" s="212">
        <v>130</v>
      </c>
      <c r="AK26" s="59">
        <v>1.35</v>
      </c>
      <c r="AL26" s="47">
        <f t="shared" si="30"/>
        <v>0.83076923076923082</v>
      </c>
      <c r="AM26" s="21">
        <v>1</v>
      </c>
      <c r="AN26" s="21">
        <v>1</v>
      </c>
      <c r="AO26" s="21">
        <v>1</v>
      </c>
      <c r="AP26" s="36">
        <v>1</v>
      </c>
      <c r="AQ26" s="49">
        <f t="shared" si="24"/>
        <v>0.84000000000000008</v>
      </c>
      <c r="AR26" s="21">
        <v>1</v>
      </c>
      <c r="AS26" s="21">
        <v>1</v>
      </c>
      <c r="AT26" s="50">
        <f t="shared" si="16"/>
        <v>2</v>
      </c>
      <c r="AU26" s="50">
        <f t="shared" si="25"/>
        <v>2.9941374146344817</v>
      </c>
      <c r="AV26" s="21">
        <f t="shared" si="7"/>
        <v>1</v>
      </c>
      <c r="AW26" s="61">
        <v>1</v>
      </c>
      <c r="AX26" s="213">
        <f t="shared" si="8"/>
        <v>5.4166666666666661</v>
      </c>
      <c r="AY26" s="214">
        <f t="shared" si="9"/>
        <v>3.4722222222222219</v>
      </c>
      <c r="AZ26" s="215">
        <f t="shared" si="3"/>
        <v>2967.5364986916161</v>
      </c>
      <c r="BA26" s="215">
        <f t="shared" si="4"/>
        <v>2001.7320086244742</v>
      </c>
      <c r="BB26" s="216">
        <f t="shared" si="5"/>
        <v>16.074156034579588</v>
      </c>
      <c r="BC26" s="217">
        <f t="shared" si="5"/>
        <v>6.9504583632794237</v>
      </c>
      <c r="BD26" s="212">
        <v>70</v>
      </c>
      <c r="BE26" s="218">
        <f t="shared" si="10"/>
        <v>1.25</v>
      </c>
      <c r="BF26" s="47">
        <f t="shared" si="10"/>
        <v>0.76923076923076927</v>
      </c>
      <c r="BG26" s="53">
        <f t="shared" si="10"/>
        <v>2</v>
      </c>
      <c r="BH26" s="53">
        <f t="shared" si="10"/>
        <v>1.1000000000000001</v>
      </c>
      <c r="BI26" s="53">
        <f t="shared" si="10"/>
        <v>1</v>
      </c>
      <c r="BJ26" s="219">
        <f t="shared" si="10"/>
        <v>1.44</v>
      </c>
      <c r="BK26" s="49">
        <f t="shared" si="10"/>
        <v>0.84000000000000008</v>
      </c>
      <c r="BL26" s="53">
        <f t="shared" si="10"/>
        <v>1</v>
      </c>
      <c r="BM26" s="53">
        <f t="shared" si="10"/>
        <v>1</v>
      </c>
      <c r="BN26" s="50">
        <f t="shared" si="10"/>
        <v>6.3360000000000003</v>
      </c>
      <c r="BO26" s="50">
        <f t="shared" si="10"/>
        <v>6.8511841002061349</v>
      </c>
      <c r="BP26" s="53">
        <f t="shared" si="10"/>
        <v>1</v>
      </c>
      <c r="BQ26" s="220">
        <f t="shared" si="10"/>
        <v>1</v>
      </c>
      <c r="BR26" s="212">
        <v>100</v>
      </c>
      <c r="BS26" s="59">
        <v>1.35</v>
      </c>
      <c r="BT26" s="47">
        <f t="shared" si="11"/>
        <v>0.83076923076923082</v>
      </c>
      <c r="BU26" s="21">
        <v>1</v>
      </c>
      <c r="BV26" s="21">
        <v>1</v>
      </c>
      <c r="BW26" s="21">
        <v>1</v>
      </c>
      <c r="BX26" s="36">
        <v>1</v>
      </c>
      <c r="BY26" s="49">
        <f t="shared" si="26"/>
        <v>0.84000000000000008</v>
      </c>
      <c r="BZ26" s="21">
        <v>1</v>
      </c>
      <c r="CA26" s="21">
        <v>1</v>
      </c>
      <c r="CB26" s="50">
        <f t="shared" si="17"/>
        <v>2</v>
      </c>
      <c r="CC26" s="50">
        <f t="shared" si="27"/>
        <v>2.9941374146344817</v>
      </c>
      <c r="CD26" s="21">
        <f t="shared" si="12"/>
        <v>1</v>
      </c>
      <c r="CE26" s="61">
        <v>1</v>
      </c>
      <c r="CF26" s="213">
        <f t="shared" si="13"/>
        <v>6.9642857142857135</v>
      </c>
      <c r="CG26" s="215">
        <f t="shared" si="14"/>
        <v>2967.5364986916161</v>
      </c>
      <c r="CH26" s="217">
        <f t="shared" si="15"/>
        <v>20.666772044459467</v>
      </c>
    </row>
    <row r="27" spans="1:86" s="2" customFormat="1">
      <c r="A27" s="222">
        <v>7.03</v>
      </c>
      <c r="B27" s="33" t="s">
        <v>52</v>
      </c>
      <c r="C27" s="13">
        <v>20</v>
      </c>
      <c r="D27" s="14">
        <v>20</v>
      </c>
      <c r="E27" s="14">
        <v>7</v>
      </c>
      <c r="F27" s="12">
        <v>0.75</v>
      </c>
      <c r="G27" s="38">
        <f t="shared" si="18"/>
        <v>1.6</v>
      </c>
      <c r="H27" s="13">
        <v>11</v>
      </c>
      <c r="I27" s="14">
        <v>5</v>
      </c>
      <c r="J27" s="14">
        <v>313</v>
      </c>
      <c r="K27" s="14">
        <v>0.8</v>
      </c>
      <c r="L27" s="39">
        <f t="shared" si="19"/>
        <v>4006.4</v>
      </c>
      <c r="M27" s="22">
        <v>300</v>
      </c>
      <c r="N27" s="23">
        <v>2</v>
      </c>
      <c r="O27" s="41">
        <f t="shared" si="20"/>
        <v>600</v>
      </c>
      <c r="P27" s="24">
        <v>0.5</v>
      </c>
      <c r="Q27" s="43">
        <f t="shared" si="0"/>
        <v>82.352941176470594</v>
      </c>
      <c r="R27" s="21">
        <v>0</v>
      </c>
      <c r="S27" s="45">
        <f t="shared" si="21"/>
        <v>0.20588235294117649</v>
      </c>
      <c r="T27" s="45">
        <f t="shared" si="1"/>
        <v>0.39374999999999999</v>
      </c>
      <c r="U27" s="211" t="s">
        <v>30</v>
      </c>
      <c r="V27" s="212">
        <v>90</v>
      </c>
      <c r="W27" s="57">
        <v>1.25</v>
      </c>
      <c r="X27" s="47">
        <f t="shared" si="22"/>
        <v>0.76923076923076927</v>
      </c>
      <c r="Y27" s="21">
        <v>2</v>
      </c>
      <c r="Z27" s="21">
        <v>1.1000000000000001</v>
      </c>
      <c r="AA27" s="21">
        <v>1</v>
      </c>
      <c r="AB27" s="36">
        <v>1.44</v>
      </c>
      <c r="AC27" s="49">
        <f t="shared" si="23"/>
        <v>0.84000000000000008</v>
      </c>
      <c r="AD27" s="21">
        <v>1</v>
      </c>
      <c r="AE27" s="21">
        <v>1</v>
      </c>
      <c r="AF27" s="50">
        <f t="shared" si="28"/>
        <v>6.3360000000000003</v>
      </c>
      <c r="AG27" s="50">
        <f t="shared" si="29"/>
        <v>8.5005515515842074</v>
      </c>
      <c r="AH27" s="21">
        <v>1</v>
      </c>
      <c r="AI27" s="29">
        <v>1</v>
      </c>
      <c r="AJ27" s="212">
        <v>130</v>
      </c>
      <c r="AK27" s="59">
        <v>1.35</v>
      </c>
      <c r="AL27" s="47">
        <f t="shared" si="30"/>
        <v>0.83076923076923082</v>
      </c>
      <c r="AM27" s="21">
        <v>1</v>
      </c>
      <c r="AN27" s="21">
        <v>1</v>
      </c>
      <c r="AO27" s="21">
        <v>1</v>
      </c>
      <c r="AP27" s="36">
        <v>1</v>
      </c>
      <c r="AQ27" s="49">
        <f t="shared" si="24"/>
        <v>0.84000000000000008</v>
      </c>
      <c r="AR27" s="21">
        <v>1</v>
      </c>
      <c r="AS27" s="21">
        <v>1</v>
      </c>
      <c r="AT27" s="50">
        <f t="shared" si="16"/>
        <v>2</v>
      </c>
      <c r="AU27" s="50">
        <f t="shared" si="25"/>
        <v>6.1768790660930257</v>
      </c>
      <c r="AV27" s="21">
        <f t="shared" si="7"/>
        <v>1</v>
      </c>
      <c r="AW27" s="61">
        <v>1</v>
      </c>
      <c r="AX27" s="213">
        <f t="shared" si="8"/>
        <v>10.833333333333332</v>
      </c>
      <c r="AY27" s="214">
        <f t="shared" si="9"/>
        <v>6.9444444444444438</v>
      </c>
      <c r="AZ27" s="215">
        <f t="shared" si="3"/>
        <v>3380.5381085166855</v>
      </c>
      <c r="BA27" s="215">
        <f t="shared" si="4"/>
        <v>2798.6905181496936</v>
      </c>
      <c r="BB27" s="216">
        <f t="shared" si="5"/>
        <v>36.622496175597419</v>
      </c>
      <c r="BC27" s="217">
        <f t="shared" si="5"/>
        <v>19.435350820483983</v>
      </c>
      <c r="BD27" s="212">
        <v>70</v>
      </c>
      <c r="BE27" s="218">
        <f t="shared" si="10"/>
        <v>1.25</v>
      </c>
      <c r="BF27" s="47">
        <f t="shared" si="10"/>
        <v>0.76923076923076927</v>
      </c>
      <c r="BG27" s="53">
        <f t="shared" si="10"/>
        <v>2</v>
      </c>
      <c r="BH27" s="53">
        <f t="shared" si="10"/>
        <v>1.1000000000000001</v>
      </c>
      <c r="BI27" s="53">
        <f t="shared" si="10"/>
        <v>1</v>
      </c>
      <c r="BJ27" s="219">
        <f t="shared" si="10"/>
        <v>1.44</v>
      </c>
      <c r="BK27" s="49">
        <f t="shared" si="10"/>
        <v>0.84000000000000008</v>
      </c>
      <c r="BL27" s="53">
        <f t="shared" si="10"/>
        <v>1</v>
      </c>
      <c r="BM27" s="53">
        <f t="shared" si="10"/>
        <v>1</v>
      </c>
      <c r="BN27" s="50">
        <f t="shared" si="10"/>
        <v>6.3360000000000003</v>
      </c>
      <c r="BO27" s="50">
        <f t="shared" si="10"/>
        <v>8.5005515515842074</v>
      </c>
      <c r="BP27" s="53">
        <f t="shared" si="10"/>
        <v>1</v>
      </c>
      <c r="BQ27" s="220">
        <f t="shared" si="10"/>
        <v>1</v>
      </c>
      <c r="BR27" s="212">
        <v>100</v>
      </c>
      <c r="BS27" s="59">
        <v>1.35</v>
      </c>
      <c r="BT27" s="47">
        <f t="shared" si="11"/>
        <v>0.83076923076923082</v>
      </c>
      <c r="BU27" s="21">
        <v>1</v>
      </c>
      <c r="BV27" s="21">
        <v>1</v>
      </c>
      <c r="BW27" s="21">
        <v>1</v>
      </c>
      <c r="BX27" s="36">
        <v>1</v>
      </c>
      <c r="BY27" s="49">
        <f t="shared" si="26"/>
        <v>0.84000000000000008</v>
      </c>
      <c r="BZ27" s="21">
        <v>1</v>
      </c>
      <c r="CA27" s="21">
        <v>1</v>
      </c>
      <c r="CB27" s="50">
        <f t="shared" si="17"/>
        <v>2</v>
      </c>
      <c r="CC27" s="50">
        <f t="shared" si="27"/>
        <v>6.1768790660930257</v>
      </c>
      <c r="CD27" s="21">
        <f t="shared" si="12"/>
        <v>1</v>
      </c>
      <c r="CE27" s="61">
        <v>1</v>
      </c>
      <c r="CF27" s="213">
        <f t="shared" si="13"/>
        <v>13.928571428571427</v>
      </c>
      <c r="CG27" s="215">
        <f t="shared" si="14"/>
        <v>3380.5381085166855</v>
      </c>
      <c r="CH27" s="217">
        <f t="shared" si="15"/>
        <v>47.0860665114824</v>
      </c>
    </row>
    <row r="28" spans="1:86" s="2" customFormat="1">
      <c r="A28" s="222">
        <v>8.01</v>
      </c>
      <c r="B28" s="33" t="s">
        <v>53</v>
      </c>
      <c r="C28" s="13">
        <v>6</v>
      </c>
      <c r="D28" s="14">
        <v>6</v>
      </c>
      <c r="E28" s="14">
        <v>2.5</v>
      </c>
      <c r="F28" s="12">
        <v>0.75</v>
      </c>
      <c r="G28" s="38">
        <f t="shared" si="18"/>
        <v>1.7142857142857142</v>
      </c>
      <c r="H28" s="13">
        <v>11</v>
      </c>
      <c r="I28" s="14">
        <v>3</v>
      </c>
      <c r="J28" s="14">
        <v>365</v>
      </c>
      <c r="K28" s="14">
        <v>0.8</v>
      </c>
      <c r="L28" s="39">
        <f t="shared" si="19"/>
        <v>4088</v>
      </c>
      <c r="M28" s="22">
        <v>100</v>
      </c>
      <c r="N28" s="23">
        <v>3</v>
      </c>
      <c r="O28" s="41">
        <f t="shared" si="20"/>
        <v>300</v>
      </c>
      <c r="P28" s="24">
        <v>0.5</v>
      </c>
      <c r="Q28" s="43">
        <f t="shared" si="0"/>
        <v>8.8235294117647065</v>
      </c>
      <c r="R28" s="21">
        <v>0</v>
      </c>
      <c r="S28" s="45">
        <f t="shared" si="21"/>
        <v>0.24509803921568629</v>
      </c>
      <c r="T28" s="45">
        <f t="shared" si="1"/>
        <v>0.26249999999999996</v>
      </c>
      <c r="U28" s="211" t="s">
        <v>30</v>
      </c>
      <c r="V28" s="212">
        <v>90</v>
      </c>
      <c r="W28" s="57">
        <v>1.25</v>
      </c>
      <c r="X28" s="47">
        <f t="shared" si="22"/>
        <v>0.78947368421052633</v>
      </c>
      <c r="Y28" s="21">
        <v>2</v>
      </c>
      <c r="Z28" s="21">
        <v>1.1000000000000001</v>
      </c>
      <c r="AA28" s="21">
        <v>1</v>
      </c>
      <c r="AB28" s="36">
        <v>1.44</v>
      </c>
      <c r="AC28" s="49">
        <f t="shared" si="23"/>
        <v>1.2000000000000002</v>
      </c>
      <c r="AD28" s="21">
        <v>1</v>
      </c>
      <c r="AE28" s="21">
        <v>1</v>
      </c>
      <c r="AF28" s="50">
        <f t="shared" si="28"/>
        <v>7.6032000000000011</v>
      </c>
      <c r="AG28" s="50">
        <f t="shared" si="29"/>
        <v>7.639900935327792</v>
      </c>
      <c r="AH28" s="21">
        <v>1</v>
      </c>
      <c r="AI28" s="29">
        <v>0.5</v>
      </c>
      <c r="AJ28" s="212">
        <v>130</v>
      </c>
      <c r="AK28" s="59">
        <v>1.35</v>
      </c>
      <c r="AL28" s="47">
        <f t="shared" si="30"/>
        <v>0.85263157894736841</v>
      </c>
      <c r="AM28" s="21">
        <v>1</v>
      </c>
      <c r="AN28" s="21">
        <v>1</v>
      </c>
      <c r="AO28" s="21">
        <v>1</v>
      </c>
      <c r="AP28" s="36">
        <v>1</v>
      </c>
      <c r="AQ28" s="49">
        <f t="shared" si="24"/>
        <v>1.2000000000000002</v>
      </c>
      <c r="AR28" s="21">
        <v>1</v>
      </c>
      <c r="AS28" s="21">
        <v>1</v>
      </c>
      <c r="AT28" s="50">
        <f t="shared" si="16"/>
        <v>2.4000000000000004</v>
      </c>
      <c r="AU28" s="50">
        <f t="shared" si="25"/>
        <v>2.4929192309876953</v>
      </c>
      <c r="AV28" s="21">
        <f t="shared" si="7"/>
        <v>1</v>
      </c>
      <c r="AW28" s="61">
        <v>0.5</v>
      </c>
      <c r="AX28" s="213">
        <f t="shared" si="8"/>
        <v>5.2777777777777777</v>
      </c>
      <c r="AY28" s="214">
        <f t="shared" si="9"/>
        <v>3.383190883190883</v>
      </c>
      <c r="AZ28" s="215">
        <f t="shared" si="3"/>
        <v>1553.4255365578576</v>
      </c>
      <c r="BA28" s="215">
        <f t="shared" si="4"/>
        <v>801.96620772420363</v>
      </c>
      <c r="BB28" s="216">
        <f t="shared" si="5"/>
        <v>8.1986347762775829</v>
      </c>
      <c r="BC28" s="217">
        <f t="shared" si="5"/>
        <v>2.7132047625996916</v>
      </c>
      <c r="BD28" s="212">
        <v>70</v>
      </c>
      <c r="BE28" s="218">
        <f t="shared" si="10"/>
        <v>1.25</v>
      </c>
      <c r="BF28" s="47">
        <f t="shared" si="10"/>
        <v>0.78947368421052633</v>
      </c>
      <c r="BG28" s="53">
        <f t="shared" si="10"/>
        <v>2</v>
      </c>
      <c r="BH28" s="53">
        <f t="shared" si="10"/>
        <v>1.1000000000000001</v>
      </c>
      <c r="BI28" s="53">
        <f t="shared" si="10"/>
        <v>1</v>
      </c>
      <c r="BJ28" s="219">
        <f t="shared" si="10"/>
        <v>1.44</v>
      </c>
      <c r="BK28" s="49">
        <f t="shared" si="10"/>
        <v>1.2000000000000002</v>
      </c>
      <c r="BL28" s="53">
        <f t="shared" si="10"/>
        <v>1</v>
      </c>
      <c r="BM28" s="53">
        <f t="shared" si="10"/>
        <v>1</v>
      </c>
      <c r="BN28" s="50">
        <f t="shared" si="10"/>
        <v>7.6032000000000011</v>
      </c>
      <c r="BO28" s="50">
        <f t="shared" si="10"/>
        <v>7.639900935327792</v>
      </c>
      <c r="BP28" s="53">
        <f t="shared" si="10"/>
        <v>1</v>
      </c>
      <c r="BQ28" s="220">
        <f t="shared" si="10"/>
        <v>0.5</v>
      </c>
      <c r="BR28" s="212">
        <v>100</v>
      </c>
      <c r="BS28" s="59">
        <v>1.35</v>
      </c>
      <c r="BT28" s="47">
        <f t="shared" si="11"/>
        <v>0.85263157894736841</v>
      </c>
      <c r="BU28" s="21">
        <v>1</v>
      </c>
      <c r="BV28" s="21">
        <v>1</v>
      </c>
      <c r="BW28" s="21">
        <v>1</v>
      </c>
      <c r="BX28" s="36">
        <v>1</v>
      </c>
      <c r="BY28" s="49">
        <f t="shared" si="26"/>
        <v>1.2000000000000002</v>
      </c>
      <c r="BZ28" s="21">
        <v>1</v>
      </c>
      <c r="CA28" s="21">
        <v>1</v>
      </c>
      <c r="CB28" s="50">
        <f t="shared" si="17"/>
        <v>2.4000000000000004</v>
      </c>
      <c r="CC28" s="50">
        <f t="shared" si="27"/>
        <v>2.4929192309876953</v>
      </c>
      <c r="CD28" s="21">
        <f t="shared" si="12"/>
        <v>1</v>
      </c>
      <c r="CE28" s="61">
        <v>0.5</v>
      </c>
      <c r="CF28" s="213">
        <f t="shared" si="13"/>
        <v>6.7857142857142856</v>
      </c>
      <c r="CG28" s="215">
        <f t="shared" si="14"/>
        <v>1553.4255365578576</v>
      </c>
      <c r="CH28" s="217">
        <f t="shared" si="15"/>
        <v>10.541101855214034</v>
      </c>
    </row>
    <row r="29" spans="1:86" s="2" customFormat="1">
      <c r="A29" s="222">
        <v>8.02</v>
      </c>
      <c r="B29" s="33" t="s">
        <v>54</v>
      </c>
      <c r="C29" s="13">
        <v>6</v>
      </c>
      <c r="D29" s="14">
        <v>6</v>
      </c>
      <c r="E29" s="14">
        <v>3</v>
      </c>
      <c r="F29" s="12">
        <v>0.75</v>
      </c>
      <c r="G29" s="38">
        <f t="shared" si="18"/>
        <v>1.3333333333333333</v>
      </c>
      <c r="H29" s="13">
        <v>11</v>
      </c>
      <c r="I29" s="14">
        <v>13</v>
      </c>
      <c r="J29" s="14">
        <v>365</v>
      </c>
      <c r="K29" s="14">
        <v>0.8</v>
      </c>
      <c r="L29" s="39">
        <f t="shared" si="19"/>
        <v>7008</v>
      </c>
      <c r="M29" s="22">
        <v>500</v>
      </c>
      <c r="N29" s="23">
        <v>1</v>
      </c>
      <c r="O29" s="41">
        <f t="shared" si="20"/>
        <v>500</v>
      </c>
      <c r="P29" s="24">
        <v>0.5</v>
      </c>
      <c r="Q29" s="43">
        <f t="shared" si="0"/>
        <v>10.588235294117647</v>
      </c>
      <c r="R29" s="21">
        <v>0</v>
      </c>
      <c r="S29" s="45">
        <f t="shared" si="21"/>
        <v>0.29411764705882354</v>
      </c>
      <c r="T29" s="45">
        <f t="shared" si="1"/>
        <v>0.35</v>
      </c>
      <c r="U29" s="211" t="s">
        <v>30</v>
      </c>
      <c r="V29" s="212">
        <v>90</v>
      </c>
      <c r="W29" s="57">
        <v>1.25</v>
      </c>
      <c r="X29" s="47">
        <f t="shared" si="22"/>
        <v>0.71428571428571419</v>
      </c>
      <c r="Y29" s="21">
        <v>2</v>
      </c>
      <c r="Z29" s="21">
        <v>1.1000000000000001</v>
      </c>
      <c r="AA29" s="21">
        <v>1</v>
      </c>
      <c r="AB29" s="36">
        <v>1.44</v>
      </c>
      <c r="AC29" s="49">
        <f t="shared" si="23"/>
        <v>1</v>
      </c>
      <c r="AD29" s="21">
        <v>1</v>
      </c>
      <c r="AE29" s="21">
        <v>1</v>
      </c>
      <c r="AF29" s="50">
        <f t="shared" si="28"/>
        <v>6.3360000000000003</v>
      </c>
      <c r="AG29" s="50">
        <f t="shared" si="29"/>
        <v>6.6232676017996903</v>
      </c>
      <c r="AH29" s="21">
        <v>1</v>
      </c>
      <c r="AI29" s="29">
        <v>1</v>
      </c>
      <c r="AJ29" s="212">
        <v>130</v>
      </c>
      <c r="AK29" s="59">
        <v>1.35</v>
      </c>
      <c r="AL29" s="47">
        <f t="shared" si="30"/>
        <v>0.77142857142857146</v>
      </c>
      <c r="AM29" s="21">
        <v>1</v>
      </c>
      <c r="AN29" s="21">
        <v>1</v>
      </c>
      <c r="AO29" s="21">
        <v>1</v>
      </c>
      <c r="AP29" s="36">
        <v>1</v>
      </c>
      <c r="AQ29" s="49">
        <f t="shared" si="24"/>
        <v>1</v>
      </c>
      <c r="AR29" s="21">
        <v>1</v>
      </c>
      <c r="AS29" s="21">
        <v>1</v>
      </c>
      <c r="AT29" s="50">
        <f t="shared" si="16"/>
        <v>2</v>
      </c>
      <c r="AU29" s="50">
        <f t="shared" si="25"/>
        <v>2.5543328508141552</v>
      </c>
      <c r="AV29" s="21">
        <f t="shared" si="7"/>
        <v>1</v>
      </c>
      <c r="AW29" s="61">
        <v>1</v>
      </c>
      <c r="AX29" s="213">
        <f t="shared" si="8"/>
        <v>9.7222222222222232</v>
      </c>
      <c r="AY29" s="214">
        <f t="shared" si="9"/>
        <v>6.232193732193732</v>
      </c>
      <c r="AZ29" s="215">
        <f t="shared" si="3"/>
        <v>5729.9941397255097</v>
      </c>
      <c r="BA29" s="215">
        <f t="shared" si="4"/>
        <v>4541.8651924377336</v>
      </c>
      <c r="BB29" s="216">
        <f t="shared" si="5"/>
        <v>55.708276358442461</v>
      </c>
      <c r="BC29" s="217">
        <f t="shared" si="5"/>
        <v>28.305783784779322</v>
      </c>
      <c r="BD29" s="212">
        <v>70</v>
      </c>
      <c r="BE29" s="218">
        <f t="shared" si="10"/>
        <v>1.25</v>
      </c>
      <c r="BF29" s="47">
        <f t="shared" si="10"/>
        <v>0.71428571428571419</v>
      </c>
      <c r="BG29" s="53">
        <f t="shared" si="10"/>
        <v>2</v>
      </c>
      <c r="BH29" s="53">
        <f t="shared" si="10"/>
        <v>1.1000000000000001</v>
      </c>
      <c r="BI29" s="53">
        <f t="shared" si="10"/>
        <v>1</v>
      </c>
      <c r="BJ29" s="219">
        <f t="shared" si="10"/>
        <v>1.44</v>
      </c>
      <c r="BK29" s="49">
        <f t="shared" si="10"/>
        <v>1</v>
      </c>
      <c r="BL29" s="53">
        <f t="shared" si="10"/>
        <v>1</v>
      </c>
      <c r="BM29" s="53">
        <f t="shared" si="10"/>
        <v>1</v>
      </c>
      <c r="BN29" s="50">
        <f t="shared" si="10"/>
        <v>6.3360000000000003</v>
      </c>
      <c r="BO29" s="50">
        <f t="shared" si="10"/>
        <v>6.6232676017996903</v>
      </c>
      <c r="BP29" s="53">
        <f t="shared" si="10"/>
        <v>1</v>
      </c>
      <c r="BQ29" s="220">
        <f t="shared" si="10"/>
        <v>1</v>
      </c>
      <c r="BR29" s="212">
        <v>100</v>
      </c>
      <c r="BS29" s="59">
        <v>1.35</v>
      </c>
      <c r="BT29" s="47">
        <f t="shared" si="11"/>
        <v>0.77142857142857146</v>
      </c>
      <c r="BU29" s="21">
        <v>1</v>
      </c>
      <c r="BV29" s="21">
        <v>1</v>
      </c>
      <c r="BW29" s="21">
        <v>1</v>
      </c>
      <c r="BX29" s="36">
        <v>1</v>
      </c>
      <c r="BY29" s="49">
        <f t="shared" si="26"/>
        <v>1</v>
      </c>
      <c r="BZ29" s="21">
        <v>1</v>
      </c>
      <c r="CA29" s="21">
        <v>1</v>
      </c>
      <c r="CB29" s="50">
        <f t="shared" si="17"/>
        <v>2</v>
      </c>
      <c r="CC29" s="50">
        <f t="shared" si="27"/>
        <v>2.5543328508141552</v>
      </c>
      <c r="CD29" s="21">
        <f t="shared" si="12"/>
        <v>1</v>
      </c>
      <c r="CE29" s="61">
        <v>1</v>
      </c>
      <c r="CF29" s="213">
        <f t="shared" si="13"/>
        <v>12.500000000000002</v>
      </c>
      <c r="CG29" s="215">
        <f t="shared" si="14"/>
        <v>5729.9941397255097</v>
      </c>
      <c r="CH29" s="217">
        <f t="shared" si="15"/>
        <v>71.624926746568875</v>
      </c>
    </row>
    <row r="30" spans="1:86" s="2" customFormat="1">
      <c r="A30" s="222">
        <v>8.0299999999999994</v>
      </c>
      <c r="B30" s="33" t="s">
        <v>55</v>
      </c>
      <c r="C30" s="13">
        <v>6</v>
      </c>
      <c r="D30" s="14">
        <v>6</v>
      </c>
      <c r="E30" s="14">
        <v>3</v>
      </c>
      <c r="F30" s="12">
        <v>0.75</v>
      </c>
      <c r="G30" s="38">
        <f t="shared" si="18"/>
        <v>1.3333333333333333</v>
      </c>
      <c r="H30" s="13">
        <v>11</v>
      </c>
      <c r="I30" s="14">
        <v>0</v>
      </c>
      <c r="J30" s="14">
        <v>313</v>
      </c>
      <c r="K30" s="14">
        <v>0.8</v>
      </c>
      <c r="L30" s="39">
        <f t="shared" si="19"/>
        <v>2754.4</v>
      </c>
      <c r="M30" s="22">
        <v>500</v>
      </c>
      <c r="N30" s="23">
        <v>1.5</v>
      </c>
      <c r="O30" s="41">
        <f t="shared" si="20"/>
        <v>750</v>
      </c>
      <c r="P30" s="24">
        <v>0.5</v>
      </c>
      <c r="Q30" s="43">
        <f t="shared" si="0"/>
        <v>10.588235294117647</v>
      </c>
      <c r="R30" s="21">
        <v>0</v>
      </c>
      <c r="S30" s="45">
        <f t="shared" si="21"/>
        <v>0.29411764705882354</v>
      </c>
      <c r="T30" s="45">
        <f t="shared" si="1"/>
        <v>0.45937499999999998</v>
      </c>
      <c r="U30" s="211" t="s">
        <v>30</v>
      </c>
      <c r="V30" s="212">
        <v>90</v>
      </c>
      <c r="W30" s="57">
        <v>1.25</v>
      </c>
      <c r="X30" s="47">
        <f t="shared" si="22"/>
        <v>0.71428571428571419</v>
      </c>
      <c r="Y30" s="21">
        <v>2</v>
      </c>
      <c r="Z30" s="21">
        <v>1.1000000000000001</v>
      </c>
      <c r="AA30" s="21">
        <v>1</v>
      </c>
      <c r="AB30" s="36">
        <v>1.44</v>
      </c>
      <c r="AC30" s="49">
        <f t="shared" si="23"/>
        <v>1</v>
      </c>
      <c r="AD30" s="21">
        <v>1</v>
      </c>
      <c r="AE30" s="21">
        <v>1</v>
      </c>
      <c r="AF30" s="50">
        <f t="shared" si="28"/>
        <v>6.3360000000000003</v>
      </c>
      <c r="AG30" s="50">
        <f t="shared" si="29"/>
        <v>7.673385326274472</v>
      </c>
      <c r="AH30" s="21">
        <v>1</v>
      </c>
      <c r="AI30" s="29">
        <v>1</v>
      </c>
      <c r="AJ30" s="212">
        <v>130</v>
      </c>
      <c r="AK30" s="59">
        <v>1.35</v>
      </c>
      <c r="AL30" s="47">
        <f t="shared" si="30"/>
        <v>0.77142857142857146</v>
      </c>
      <c r="AM30" s="21">
        <v>1</v>
      </c>
      <c r="AN30" s="21">
        <v>1</v>
      </c>
      <c r="AO30" s="21">
        <v>1</v>
      </c>
      <c r="AP30" s="36">
        <v>1</v>
      </c>
      <c r="AQ30" s="49">
        <f t="shared" si="24"/>
        <v>1</v>
      </c>
      <c r="AR30" s="21">
        <v>1</v>
      </c>
      <c r="AS30" s="21">
        <v>1</v>
      </c>
      <c r="AT30" s="50">
        <f t="shared" si="16"/>
        <v>2</v>
      </c>
      <c r="AU30" s="50">
        <f t="shared" si="25"/>
        <v>4.580717825143708</v>
      </c>
      <c r="AV30" s="21">
        <f t="shared" si="7"/>
        <v>1</v>
      </c>
      <c r="AW30" s="61">
        <v>1</v>
      </c>
      <c r="AX30" s="213">
        <f t="shared" si="8"/>
        <v>14.583333333333334</v>
      </c>
      <c r="AY30" s="214">
        <f t="shared" si="9"/>
        <v>9.3482905982905979</v>
      </c>
      <c r="AZ30" s="215">
        <f t="shared" si="3"/>
        <v>1921.4156856991276</v>
      </c>
      <c r="BA30" s="215">
        <f t="shared" si="4"/>
        <v>1147.0117434159845</v>
      </c>
      <c r="BB30" s="216">
        <f t="shared" si="5"/>
        <v>28.02064541644561</v>
      </c>
      <c r="BC30" s="217">
        <f t="shared" si="5"/>
        <v>10.722599097104556</v>
      </c>
      <c r="BD30" s="212">
        <v>70</v>
      </c>
      <c r="BE30" s="218">
        <f t="shared" si="10"/>
        <v>1.25</v>
      </c>
      <c r="BF30" s="47">
        <f t="shared" si="10"/>
        <v>0.71428571428571419</v>
      </c>
      <c r="BG30" s="53">
        <f t="shared" si="10"/>
        <v>2</v>
      </c>
      <c r="BH30" s="53">
        <f t="shared" si="10"/>
        <v>1.1000000000000001</v>
      </c>
      <c r="BI30" s="53">
        <f t="shared" si="10"/>
        <v>1</v>
      </c>
      <c r="BJ30" s="219">
        <f t="shared" si="10"/>
        <v>1.44</v>
      </c>
      <c r="BK30" s="49">
        <f t="shared" si="10"/>
        <v>1</v>
      </c>
      <c r="BL30" s="53">
        <f t="shared" si="10"/>
        <v>1</v>
      </c>
      <c r="BM30" s="53">
        <f t="shared" si="10"/>
        <v>1</v>
      </c>
      <c r="BN30" s="50">
        <f t="shared" si="10"/>
        <v>6.3360000000000003</v>
      </c>
      <c r="BO30" s="50">
        <f t="shared" si="10"/>
        <v>7.673385326274472</v>
      </c>
      <c r="BP30" s="53">
        <f t="shared" si="10"/>
        <v>1</v>
      </c>
      <c r="BQ30" s="220">
        <f t="shared" si="10"/>
        <v>1</v>
      </c>
      <c r="BR30" s="212">
        <v>100</v>
      </c>
      <c r="BS30" s="59">
        <v>1.35</v>
      </c>
      <c r="BT30" s="47">
        <f t="shared" si="11"/>
        <v>0.77142857142857146</v>
      </c>
      <c r="BU30" s="21">
        <v>1</v>
      </c>
      <c r="BV30" s="21">
        <v>1</v>
      </c>
      <c r="BW30" s="21">
        <v>1</v>
      </c>
      <c r="BX30" s="36">
        <v>1</v>
      </c>
      <c r="BY30" s="49">
        <f t="shared" si="26"/>
        <v>1</v>
      </c>
      <c r="BZ30" s="21">
        <v>1</v>
      </c>
      <c r="CA30" s="21">
        <v>1</v>
      </c>
      <c r="CB30" s="50">
        <f t="shared" si="17"/>
        <v>2</v>
      </c>
      <c r="CC30" s="50">
        <f t="shared" si="27"/>
        <v>4.580717825143708</v>
      </c>
      <c r="CD30" s="21">
        <f t="shared" si="12"/>
        <v>1</v>
      </c>
      <c r="CE30" s="61">
        <v>1</v>
      </c>
      <c r="CF30" s="213">
        <f t="shared" si="13"/>
        <v>18.750000000000004</v>
      </c>
      <c r="CG30" s="215">
        <f t="shared" si="14"/>
        <v>1921.4156856991276</v>
      </c>
      <c r="CH30" s="217">
        <f t="shared" si="15"/>
        <v>36.026544106858651</v>
      </c>
    </row>
    <row r="31" spans="1:86" s="2" customFormat="1">
      <c r="A31" s="209" t="s">
        <v>5135</v>
      </c>
      <c r="B31" s="210" t="s">
        <v>5136</v>
      </c>
      <c r="C31" s="13">
        <v>20</v>
      </c>
      <c r="D31" s="14">
        <v>20</v>
      </c>
      <c r="E31" s="14">
        <v>7</v>
      </c>
      <c r="F31" s="12">
        <v>0.75</v>
      </c>
      <c r="G31" s="38">
        <f>C31*D31/((E31-F31)*(C31+D31))</f>
        <v>1.6</v>
      </c>
      <c r="H31" s="13">
        <v>11</v>
      </c>
      <c r="I31" s="14">
        <v>0</v>
      </c>
      <c r="J31" s="14">
        <v>261</v>
      </c>
      <c r="K31" s="14">
        <v>0.8</v>
      </c>
      <c r="L31" s="39">
        <f>(H31+I31)*J31*K31</f>
        <v>2296.8000000000002</v>
      </c>
      <c r="M31" s="22">
        <v>300</v>
      </c>
      <c r="N31" s="23">
        <v>1</v>
      </c>
      <c r="O31" s="41">
        <f>M31*N31</f>
        <v>300</v>
      </c>
      <c r="P31" s="24">
        <v>0.5</v>
      </c>
      <c r="Q31" s="43">
        <f>P31*C31*E31/0.85</f>
        <v>82.352941176470594</v>
      </c>
      <c r="R31" s="21">
        <v>0</v>
      </c>
      <c r="S31" s="45">
        <f>(Q31+2*R31)/(C31*D31)</f>
        <v>0.20588235294117649</v>
      </c>
      <c r="T31" s="45">
        <f>MAX(0.175,0.35*(0.375+(O31/800)))</f>
        <v>0.26249999999999996</v>
      </c>
      <c r="U31" s="211" t="s">
        <v>30</v>
      </c>
      <c r="V31" s="212">
        <v>130</v>
      </c>
      <c r="W31" s="57">
        <v>1.25</v>
      </c>
      <c r="X31" s="47">
        <f>1.25*((1/1)-(1/(G31+1)))</f>
        <v>0.76923076923076927</v>
      </c>
      <c r="Y31" s="21">
        <v>2</v>
      </c>
      <c r="Z31" s="21">
        <v>1.1000000000000001</v>
      </c>
      <c r="AA31" s="21">
        <v>1</v>
      </c>
      <c r="AB31" s="36">
        <v>1.44</v>
      </c>
      <c r="AC31" s="49">
        <f>0.8+0.2/(E31-2)</f>
        <v>0.84000000000000008</v>
      </c>
      <c r="AD31" s="21">
        <v>1</v>
      </c>
      <c r="AE31" s="21">
        <v>1</v>
      </c>
      <c r="AF31" s="50">
        <f>MIN(11,2*Y31*Z31*AA31*AB31*AE31)*MAX(AC31,AD31)</f>
        <v>6.3360000000000003</v>
      </c>
      <c r="AG31" s="50">
        <f>IF($S31&gt;$T31,AF31,0.5*(11-AF31)*COS(PI()*$S31/$T31)+0.5*(11+AF31))</f>
        <v>6.8511841002061349</v>
      </c>
      <c r="AH31" s="21">
        <v>1</v>
      </c>
      <c r="AI31" s="29">
        <v>1</v>
      </c>
      <c r="AJ31" s="212">
        <v>160</v>
      </c>
      <c r="AK31" s="59">
        <v>1.35</v>
      </c>
      <c r="AL31" s="47">
        <f>AK31*(1-(1/(G31+1)))</f>
        <v>0.83076923076923082</v>
      </c>
      <c r="AM31" s="21">
        <v>1</v>
      </c>
      <c r="AN31" s="21">
        <v>1</v>
      </c>
      <c r="AO31" s="21">
        <v>1</v>
      </c>
      <c r="AP31" s="36">
        <v>1</v>
      </c>
      <c r="AQ31" s="49">
        <f>AC31</f>
        <v>0.84000000000000008</v>
      </c>
      <c r="AR31" s="21">
        <v>1</v>
      </c>
      <c r="AS31" s="21">
        <v>1</v>
      </c>
      <c r="AT31" s="50">
        <f>MIN(11,2*AM31*AN31*AO31*AP31*AS31)*MAX(AQ31,AR31)</f>
        <v>2</v>
      </c>
      <c r="AU31" s="50">
        <f>IF($S31&gt;$T31,AT31,0.5*(11-AT31)*COS(PI()*$S31/$T31)+0.5*(11+AT31))</f>
        <v>2.9941374146344817</v>
      </c>
      <c r="AV31" s="21">
        <f>IF(U31="NP",0.5,IF(U31="SP",0.4,IF(U31="DP",1)))</f>
        <v>1</v>
      </c>
      <c r="AW31" s="61">
        <v>1</v>
      </c>
      <c r="AX31" s="213">
        <f>O31/(0.8*V31*X31)</f>
        <v>3.75</v>
      </c>
      <c r="AY31" s="214">
        <f>O31/(0.8*AJ31*AL31)</f>
        <v>2.8211805555555554</v>
      </c>
      <c r="AZ31" s="215">
        <f>(AG31*$H31/11+$I31)*$J31*K31*AH31*AI31</f>
        <v>1430.5272401230411</v>
      </c>
      <c r="BA31" s="215">
        <f>(AU31*$H31/11+$I31)*$J31*K31*AV31*AW31</f>
        <v>625.17589217567979</v>
      </c>
      <c r="BB31" s="216">
        <f>AX31*AZ31/1000</f>
        <v>5.3644771504614042</v>
      </c>
      <c r="BC31" s="217">
        <f>AY31*BA31/1000</f>
        <v>1.7637340708081242</v>
      </c>
      <c r="BD31" s="212">
        <v>70</v>
      </c>
      <c r="BE31" s="218">
        <f t="shared" si="10"/>
        <v>1.25</v>
      </c>
      <c r="BF31" s="47">
        <f t="shared" si="10"/>
        <v>0.76923076923076927</v>
      </c>
      <c r="BG31" s="53">
        <f t="shared" si="10"/>
        <v>2</v>
      </c>
      <c r="BH31" s="53">
        <f t="shared" si="10"/>
        <v>1.1000000000000001</v>
      </c>
      <c r="BI31" s="53">
        <f t="shared" si="10"/>
        <v>1</v>
      </c>
      <c r="BJ31" s="219">
        <f t="shared" si="10"/>
        <v>1.44</v>
      </c>
      <c r="BK31" s="49">
        <f t="shared" si="10"/>
        <v>0.84000000000000008</v>
      </c>
      <c r="BL31" s="53">
        <f t="shared" si="10"/>
        <v>1</v>
      </c>
      <c r="BM31" s="53">
        <f t="shared" si="10"/>
        <v>1</v>
      </c>
      <c r="BN31" s="50">
        <f t="shared" si="10"/>
        <v>6.3360000000000003</v>
      </c>
      <c r="BO31" s="50">
        <f t="shared" si="10"/>
        <v>6.8511841002061349</v>
      </c>
      <c r="BP31" s="53">
        <f t="shared" si="10"/>
        <v>1</v>
      </c>
      <c r="BQ31" s="220">
        <f t="shared" si="10"/>
        <v>1</v>
      </c>
      <c r="BR31" s="212">
        <v>100</v>
      </c>
      <c r="BS31" s="59">
        <v>1.35</v>
      </c>
      <c r="BT31" s="47">
        <f t="shared" si="11"/>
        <v>0.83076923076923082</v>
      </c>
      <c r="BU31" s="21">
        <v>1</v>
      </c>
      <c r="BV31" s="21">
        <v>1</v>
      </c>
      <c r="BW31" s="21">
        <v>1</v>
      </c>
      <c r="BX31" s="36">
        <v>1</v>
      </c>
      <c r="BY31" s="49">
        <f>BK31</f>
        <v>0.84000000000000008</v>
      </c>
      <c r="BZ31" s="21">
        <v>1</v>
      </c>
      <c r="CA31" s="21">
        <v>1</v>
      </c>
      <c r="CB31" s="50">
        <f>MIN(11,2*BU31*BV31*BW31*BX31*CA31)*MAX(BY31,BZ31)</f>
        <v>2</v>
      </c>
      <c r="CC31" s="50">
        <f>IF($S31&gt;$T31,CB31,0.5*(11-CB31)*COS(PI()*$S31/$T31)+0.5*(11+CB31))</f>
        <v>2.9941374146344817</v>
      </c>
      <c r="CD31" s="21">
        <v>0.7</v>
      </c>
      <c r="CE31" s="61">
        <v>1</v>
      </c>
      <c r="CF31" s="213">
        <f t="shared" si="13"/>
        <v>6.9642857142857135</v>
      </c>
      <c r="CG31" s="215">
        <f t="shared" si="14"/>
        <v>1430.5272401230411</v>
      </c>
      <c r="CH31" s="217">
        <f t="shared" si="15"/>
        <v>9.9626004222854636</v>
      </c>
    </row>
    <row r="32" spans="1:86" s="2" customFormat="1">
      <c r="A32" s="222" t="s">
        <v>5137</v>
      </c>
      <c r="B32" s="33" t="s">
        <v>5138</v>
      </c>
      <c r="C32" s="13">
        <v>20</v>
      </c>
      <c r="D32" s="14">
        <v>20</v>
      </c>
      <c r="E32" s="14">
        <v>7</v>
      </c>
      <c r="F32" s="12">
        <v>0.75</v>
      </c>
      <c r="G32" s="38">
        <f t="shared" si="18"/>
        <v>1.6</v>
      </c>
      <c r="H32" s="13">
        <v>11</v>
      </c>
      <c r="I32" s="14">
        <v>13</v>
      </c>
      <c r="J32" s="14">
        <v>261</v>
      </c>
      <c r="K32" s="14">
        <v>0.8</v>
      </c>
      <c r="L32" s="39">
        <f t="shared" si="19"/>
        <v>5011.2000000000007</v>
      </c>
      <c r="M32" s="22">
        <v>300</v>
      </c>
      <c r="N32" s="23">
        <v>1</v>
      </c>
      <c r="O32" s="41">
        <f t="shared" si="20"/>
        <v>300</v>
      </c>
      <c r="P32" s="24">
        <v>0.5</v>
      </c>
      <c r="Q32" s="43">
        <f t="shared" si="0"/>
        <v>82.352941176470594</v>
      </c>
      <c r="R32" s="21">
        <v>0</v>
      </c>
      <c r="S32" s="45">
        <f t="shared" si="21"/>
        <v>0.20588235294117649</v>
      </c>
      <c r="T32" s="45">
        <f t="shared" si="1"/>
        <v>0.26249999999999996</v>
      </c>
      <c r="U32" s="211" t="s">
        <v>30</v>
      </c>
      <c r="V32" s="212">
        <v>130</v>
      </c>
      <c r="W32" s="57">
        <v>1.25</v>
      </c>
      <c r="X32" s="47">
        <f t="shared" si="22"/>
        <v>0.76923076923076927</v>
      </c>
      <c r="Y32" s="21">
        <v>2</v>
      </c>
      <c r="Z32" s="21">
        <v>1.1000000000000001</v>
      </c>
      <c r="AA32" s="21">
        <v>1</v>
      </c>
      <c r="AB32" s="36">
        <v>1.44</v>
      </c>
      <c r="AC32" s="49">
        <f t="shared" si="23"/>
        <v>0.84000000000000008</v>
      </c>
      <c r="AD32" s="21">
        <v>1</v>
      </c>
      <c r="AE32" s="21">
        <v>1</v>
      </c>
      <c r="AF32" s="50">
        <f t="shared" si="28"/>
        <v>6.3360000000000003</v>
      </c>
      <c r="AG32" s="50">
        <f t="shared" si="29"/>
        <v>6.8511841002061349</v>
      </c>
      <c r="AH32" s="21">
        <v>1</v>
      </c>
      <c r="AI32" s="29">
        <v>1</v>
      </c>
      <c r="AJ32" s="212">
        <v>160</v>
      </c>
      <c r="AK32" s="59">
        <v>1.35</v>
      </c>
      <c r="AL32" s="47">
        <f t="shared" si="30"/>
        <v>0.83076923076923082</v>
      </c>
      <c r="AM32" s="21">
        <v>1</v>
      </c>
      <c r="AN32" s="21">
        <v>1</v>
      </c>
      <c r="AO32" s="21">
        <v>1</v>
      </c>
      <c r="AP32" s="36">
        <v>1</v>
      </c>
      <c r="AQ32" s="49">
        <f t="shared" si="24"/>
        <v>0.84000000000000008</v>
      </c>
      <c r="AR32" s="21">
        <v>1</v>
      </c>
      <c r="AS32" s="21">
        <v>1</v>
      </c>
      <c r="AT32" s="50">
        <f t="shared" si="16"/>
        <v>2</v>
      </c>
      <c r="AU32" s="50">
        <f t="shared" si="25"/>
        <v>2.9941374146344817</v>
      </c>
      <c r="AV32" s="21">
        <f t="shared" si="7"/>
        <v>1</v>
      </c>
      <c r="AW32" s="61">
        <v>1</v>
      </c>
      <c r="AX32" s="213">
        <f t="shared" si="8"/>
        <v>3.75</v>
      </c>
      <c r="AY32" s="214">
        <f t="shared" si="9"/>
        <v>2.8211805555555554</v>
      </c>
      <c r="AZ32" s="215">
        <f t="shared" si="3"/>
        <v>4144.9272401230401</v>
      </c>
      <c r="BA32" s="215">
        <f t="shared" si="4"/>
        <v>3339.5758921756797</v>
      </c>
      <c r="BB32" s="216">
        <f t="shared" si="5"/>
        <v>15.543477150461401</v>
      </c>
      <c r="BC32" s="217">
        <f t="shared" si="5"/>
        <v>9.4215465708081236</v>
      </c>
      <c r="BD32" s="212">
        <v>70</v>
      </c>
      <c r="BE32" s="218">
        <f t="shared" si="10"/>
        <v>1.25</v>
      </c>
      <c r="BF32" s="47">
        <f t="shared" si="10"/>
        <v>0.76923076923076927</v>
      </c>
      <c r="BG32" s="53">
        <f t="shared" si="10"/>
        <v>2</v>
      </c>
      <c r="BH32" s="53">
        <f t="shared" si="10"/>
        <v>1.1000000000000001</v>
      </c>
      <c r="BI32" s="53">
        <f t="shared" si="10"/>
        <v>1</v>
      </c>
      <c r="BJ32" s="219">
        <f t="shared" si="10"/>
        <v>1.44</v>
      </c>
      <c r="BK32" s="49">
        <f t="shared" si="10"/>
        <v>0.84000000000000008</v>
      </c>
      <c r="BL32" s="53">
        <f t="shared" si="10"/>
        <v>1</v>
      </c>
      <c r="BM32" s="53">
        <f t="shared" si="10"/>
        <v>1</v>
      </c>
      <c r="BN32" s="50">
        <f t="shared" si="10"/>
        <v>6.3360000000000003</v>
      </c>
      <c r="BO32" s="50">
        <f t="shared" si="10"/>
        <v>6.8511841002061349</v>
      </c>
      <c r="BP32" s="53">
        <f t="shared" si="10"/>
        <v>1</v>
      </c>
      <c r="BQ32" s="220">
        <f t="shared" si="10"/>
        <v>1</v>
      </c>
      <c r="BR32" s="212">
        <v>100</v>
      </c>
      <c r="BS32" s="59">
        <v>1.35</v>
      </c>
      <c r="BT32" s="47">
        <f t="shared" si="11"/>
        <v>0.83076923076923082</v>
      </c>
      <c r="BU32" s="21">
        <v>1</v>
      </c>
      <c r="BV32" s="21">
        <v>1</v>
      </c>
      <c r="BW32" s="21">
        <v>1</v>
      </c>
      <c r="BX32" s="36">
        <v>1</v>
      </c>
      <c r="BY32" s="49">
        <f t="shared" ref="BY32" si="31">BK32</f>
        <v>0.84000000000000008</v>
      </c>
      <c r="BZ32" s="21">
        <v>1</v>
      </c>
      <c r="CA32" s="21">
        <v>1</v>
      </c>
      <c r="CB32" s="50">
        <f t="shared" ref="CB32" si="32">MIN(11,2*BU32*BV32*BW32*BX32*CA32)*MAX(BY32,BZ32)</f>
        <v>2</v>
      </c>
      <c r="CC32" s="50">
        <f t="shared" ref="CC32" si="33">IF($S32&gt;$T32,CB32,0.5*(11-CB32)*COS(PI()*$S32/$T32)+0.5*(11+CB32))</f>
        <v>2.9941374146344817</v>
      </c>
      <c r="CD32" s="21">
        <v>0.7</v>
      </c>
      <c r="CE32" s="61">
        <v>1</v>
      </c>
      <c r="CF32" s="213">
        <f t="shared" si="13"/>
        <v>6.9642857142857135</v>
      </c>
      <c r="CG32" s="215">
        <f t="shared" si="14"/>
        <v>4144.9272401230401</v>
      </c>
      <c r="CH32" s="217">
        <f t="shared" si="15"/>
        <v>28.8664575651426</v>
      </c>
    </row>
    <row r="33" spans="1:86" s="2" customFormat="1">
      <c r="A33" s="209" t="s">
        <v>5139</v>
      </c>
      <c r="B33" s="210" t="s">
        <v>5140</v>
      </c>
      <c r="C33" s="13">
        <v>20</v>
      </c>
      <c r="D33" s="14">
        <v>20</v>
      </c>
      <c r="E33" s="14">
        <v>7</v>
      </c>
      <c r="F33" s="12">
        <v>0.75</v>
      </c>
      <c r="G33" s="38">
        <f>C33*D33/((E33-F33)*(C33+D33))</f>
        <v>1.6</v>
      </c>
      <c r="H33" s="13">
        <v>11</v>
      </c>
      <c r="I33" s="14">
        <v>13</v>
      </c>
      <c r="J33" s="14">
        <v>365</v>
      </c>
      <c r="K33" s="14">
        <v>0.9</v>
      </c>
      <c r="L33" s="39">
        <f>(H33+I33)*J33*K33</f>
        <v>7884</v>
      </c>
      <c r="M33" s="22">
        <v>300</v>
      </c>
      <c r="N33" s="23">
        <v>1</v>
      </c>
      <c r="O33" s="41">
        <f>M33*N33</f>
        <v>300</v>
      </c>
      <c r="P33" s="24">
        <v>0.5</v>
      </c>
      <c r="Q33" s="43">
        <f>P33*C33*E33/0.85</f>
        <v>82.352941176470594</v>
      </c>
      <c r="R33" s="21">
        <v>0</v>
      </c>
      <c r="S33" s="45">
        <f>(Q33+2*R33)/(C33*D33)</f>
        <v>0.20588235294117649</v>
      </c>
      <c r="T33" s="45">
        <f>MAX(0.175,0.35*(0.375+(O33/800)))</f>
        <v>0.26249999999999996</v>
      </c>
      <c r="U33" s="211" t="s">
        <v>30</v>
      </c>
      <c r="V33" s="212">
        <v>130</v>
      </c>
      <c r="W33" s="57">
        <v>1.25</v>
      </c>
      <c r="X33" s="47">
        <f>1.25*((1/1)-(1/(G33+1)))</f>
        <v>0.76923076923076927</v>
      </c>
      <c r="Y33" s="21">
        <v>2</v>
      </c>
      <c r="Z33" s="21">
        <v>1.1000000000000001</v>
      </c>
      <c r="AA33" s="21">
        <v>1</v>
      </c>
      <c r="AB33" s="36">
        <v>1.44</v>
      </c>
      <c r="AC33" s="49">
        <f>0.8+0.2/(E33-2)</f>
        <v>0.84000000000000008</v>
      </c>
      <c r="AD33" s="21">
        <v>1</v>
      </c>
      <c r="AE33" s="21">
        <v>1</v>
      </c>
      <c r="AF33" s="50">
        <f>MIN(11,2*Y33*Z33*AA33*AB33*AE33)*MAX(AC33,AD33)</f>
        <v>6.3360000000000003</v>
      </c>
      <c r="AG33" s="50">
        <f>IF($S33&gt;$T33,AF33,0.5*(11-AF33)*COS(PI()*$S33/$T33)+0.5*(11+AF33))</f>
        <v>6.8511841002061349</v>
      </c>
      <c r="AH33" s="21">
        <v>1</v>
      </c>
      <c r="AI33" s="29">
        <v>1</v>
      </c>
      <c r="AJ33" s="212">
        <v>160</v>
      </c>
      <c r="AK33" s="59">
        <v>1.35</v>
      </c>
      <c r="AL33" s="47">
        <f>AK33*(1-(1/(G33+1)))</f>
        <v>0.83076923076923082</v>
      </c>
      <c r="AM33" s="21">
        <v>1</v>
      </c>
      <c r="AN33" s="21">
        <v>1</v>
      </c>
      <c r="AO33" s="21">
        <v>1</v>
      </c>
      <c r="AP33" s="36">
        <v>1</v>
      </c>
      <c r="AQ33" s="49">
        <f>AC33</f>
        <v>0.84000000000000008</v>
      </c>
      <c r="AR33" s="21">
        <v>1</v>
      </c>
      <c r="AS33" s="21">
        <v>1</v>
      </c>
      <c r="AT33" s="50">
        <f>MIN(11,2*AM33*AN33*AO33*AP33*AS33)*MAX(AQ33,AR33)</f>
        <v>2</v>
      </c>
      <c r="AU33" s="50">
        <f>IF($S33&gt;$T33,AT33,0.5*(11-AT33)*COS(PI()*$S33/$T33)+0.5*(11+AT33))</f>
        <v>2.9941374146344817</v>
      </c>
      <c r="AV33" s="21">
        <f>IF(U33="NP",0.5,IF(U33="SP",0.4,IF(U33="DP",1)))</f>
        <v>1</v>
      </c>
      <c r="AW33" s="61">
        <v>1</v>
      </c>
      <c r="AX33" s="213">
        <f>O33/(0.8*V33*X33)</f>
        <v>3.75</v>
      </c>
      <c r="AY33" s="214">
        <f>O33/(0.8*AJ33*AL33)</f>
        <v>2.8211805555555554</v>
      </c>
      <c r="AZ33" s="215">
        <f>(AG33*$H33/11+$I33)*$J33*K33*AH33*AI33</f>
        <v>6521.1139769177153</v>
      </c>
      <c r="BA33" s="215">
        <f>(AU33*$H33/11+$I33)*$J33*K33*AV33*AW33</f>
        <v>5254.0741407074274</v>
      </c>
      <c r="BB33" s="216">
        <f>AX33*AZ33/1000</f>
        <v>24.454177413441435</v>
      </c>
      <c r="BC33" s="217">
        <f>AY33*BA33/1000</f>
        <v>14.822691803211058</v>
      </c>
      <c r="BD33" s="212">
        <v>70</v>
      </c>
      <c r="BE33" s="218">
        <f t="shared" si="10"/>
        <v>1.25</v>
      </c>
      <c r="BF33" s="47">
        <f t="shared" si="10"/>
        <v>0.76923076923076927</v>
      </c>
      <c r="BG33" s="53">
        <f t="shared" si="10"/>
        <v>2</v>
      </c>
      <c r="BH33" s="53">
        <f t="shared" si="10"/>
        <v>1.1000000000000001</v>
      </c>
      <c r="BI33" s="53">
        <f t="shared" si="10"/>
        <v>1</v>
      </c>
      <c r="BJ33" s="219">
        <f t="shared" si="10"/>
        <v>1.44</v>
      </c>
      <c r="BK33" s="49">
        <f t="shared" si="10"/>
        <v>0.84000000000000008</v>
      </c>
      <c r="BL33" s="53">
        <f t="shared" si="10"/>
        <v>1</v>
      </c>
      <c r="BM33" s="53">
        <f t="shared" si="10"/>
        <v>1</v>
      </c>
      <c r="BN33" s="50">
        <f t="shared" si="10"/>
        <v>6.3360000000000003</v>
      </c>
      <c r="BO33" s="50">
        <f t="shared" si="10"/>
        <v>6.8511841002061349</v>
      </c>
      <c r="BP33" s="53">
        <f t="shared" si="10"/>
        <v>1</v>
      </c>
      <c r="BQ33" s="220">
        <f t="shared" si="10"/>
        <v>1</v>
      </c>
      <c r="BR33" s="212">
        <v>100</v>
      </c>
      <c r="BS33" s="59">
        <v>1.35</v>
      </c>
      <c r="BT33" s="47">
        <f t="shared" si="11"/>
        <v>0.83076923076923082</v>
      </c>
      <c r="BU33" s="21">
        <v>1</v>
      </c>
      <c r="BV33" s="21">
        <v>1</v>
      </c>
      <c r="BW33" s="21">
        <v>1</v>
      </c>
      <c r="BX33" s="36">
        <v>1</v>
      </c>
      <c r="BY33" s="49">
        <f>BK33</f>
        <v>0.84000000000000008</v>
      </c>
      <c r="BZ33" s="21">
        <v>1</v>
      </c>
      <c r="CA33" s="21">
        <v>1</v>
      </c>
      <c r="CB33" s="50">
        <f>MIN(11,2*BU33*BV33*BW33*BX33*CA33)*MAX(BY33,BZ33)</f>
        <v>2</v>
      </c>
      <c r="CC33" s="50">
        <f>IF($S33&gt;$T33,CB33,0.5*(11-CB33)*COS(PI()*$S33/$T33)+0.5*(11+CB33))</f>
        <v>2.9941374146344817</v>
      </c>
      <c r="CD33" s="21">
        <v>0.7</v>
      </c>
      <c r="CE33" s="61">
        <v>1</v>
      </c>
      <c r="CF33" s="213">
        <f t="shared" si="13"/>
        <v>6.9642857142857135</v>
      </c>
      <c r="CG33" s="215">
        <f t="shared" si="14"/>
        <v>6521.1139769177153</v>
      </c>
      <c r="CH33" s="217">
        <f t="shared" si="15"/>
        <v>45.414900910676934</v>
      </c>
    </row>
    <row r="34" spans="1:86" s="2" customFormat="1">
      <c r="A34" s="222" t="s">
        <v>5141</v>
      </c>
      <c r="B34" s="33" t="s">
        <v>5142</v>
      </c>
      <c r="C34" s="13">
        <v>20</v>
      </c>
      <c r="D34" s="14">
        <v>20</v>
      </c>
      <c r="E34" s="14">
        <v>7</v>
      </c>
      <c r="F34" s="12">
        <v>0.75</v>
      </c>
      <c r="G34" s="38">
        <f>C34*D34/((E34-F34)*(C34+D34))</f>
        <v>1.6</v>
      </c>
      <c r="H34" s="13">
        <v>11</v>
      </c>
      <c r="I34" s="14">
        <v>0</v>
      </c>
      <c r="J34" s="14">
        <v>261</v>
      </c>
      <c r="K34" s="14">
        <v>0.8</v>
      </c>
      <c r="L34" s="39">
        <f>(H34+I34)*J34*K34</f>
        <v>2296.8000000000002</v>
      </c>
      <c r="M34" s="22">
        <v>500</v>
      </c>
      <c r="N34" s="23">
        <v>1</v>
      </c>
      <c r="O34" s="41">
        <f>M34*N34</f>
        <v>500</v>
      </c>
      <c r="P34" s="24">
        <v>0.5</v>
      </c>
      <c r="Q34" s="43">
        <f>P34*C34*E34/0.85</f>
        <v>82.352941176470594</v>
      </c>
      <c r="R34" s="21">
        <v>0</v>
      </c>
      <c r="S34" s="45">
        <f>(Q34+2*R34)/(C34*D34)</f>
        <v>0.20588235294117649</v>
      </c>
      <c r="T34" s="45">
        <f>MAX(0.175,0.35*(0.375+(O34/800)))</f>
        <v>0.35</v>
      </c>
      <c r="U34" s="211" t="s">
        <v>30</v>
      </c>
      <c r="V34" s="212">
        <v>130</v>
      </c>
      <c r="W34" s="57">
        <v>1.25</v>
      </c>
      <c r="X34" s="47">
        <f>1.25*((1/1)-(1/(G34+1)))</f>
        <v>0.76923076923076927</v>
      </c>
      <c r="Y34" s="21">
        <v>2</v>
      </c>
      <c r="Z34" s="21">
        <v>1.1000000000000001</v>
      </c>
      <c r="AA34" s="21">
        <v>1</v>
      </c>
      <c r="AB34" s="36">
        <v>1.44</v>
      </c>
      <c r="AC34" s="49">
        <f>0.8+0.2/(E34-2)</f>
        <v>0.84000000000000008</v>
      </c>
      <c r="AD34" s="21">
        <v>1</v>
      </c>
      <c r="AE34" s="21">
        <v>1</v>
      </c>
      <c r="AF34" s="50">
        <f>MIN(11,2*Y34*Z34*AA34*AB34*AE34)*MAX(AC34,AD34)</f>
        <v>6.3360000000000003</v>
      </c>
      <c r="AG34" s="50">
        <f>IF($S34&gt;$T34,AF34,0.5*(11-AF34)*COS(PI()*$S34/$T34)+0.5*(11+AF34))</f>
        <v>8.0298179071519016</v>
      </c>
      <c r="AH34" s="21">
        <v>1</v>
      </c>
      <c r="AI34" s="29">
        <v>1</v>
      </c>
      <c r="AJ34" s="212">
        <v>160</v>
      </c>
      <c r="AK34" s="59">
        <v>1.35</v>
      </c>
      <c r="AL34" s="47">
        <f>AK34*(1-(1/(G34+1)))</f>
        <v>0.83076923076923082</v>
      </c>
      <c r="AM34" s="21">
        <v>1</v>
      </c>
      <c r="AN34" s="21">
        <v>1</v>
      </c>
      <c r="AO34" s="21">
        <v>1</v>
      </c>
      <c r="AP34" s="36">
        <v>1</v>
      </c>
      <c r="AQ34" s="49">
        <f>AC34</f>
        <v>0.84000000000000008</v>
      </c>
      <c r="AR34" s="21">
        <v>1</v>
      </c>
      <c r="AS34" s="21">
        <v>1</v>
      </c>
      <c r="AT34" s="50">
        <f>MIN(11,2*AM34*AN34*AO34*AP34*AS34)*MAX(AQ34,AR34)</f>
        <v>2</v>
      </c>
      <c r="AU34" s="50">
        <f>IF($S34&gt;$T34,AT34,0.5*(11-AT34)*COS(PI()*$S34/$T34)+0.5*(11+AT34))</f>
        <v>5.2685165446756255</v>
      </c>
      <c r="AV34" s="21">
        <f>IF(U34="NP",0.5,IF(U34="SP",0.4,IF(U34="DP",1)))</f>
        <v>1</v>
      </c>
      <c r="AW34" s="61">
        <v>1</v>
      </c>
      <c r="AX34" s="213">
        <f>O34/(0.8*V34*X34)</f>
        <v>6.25</v>
      </c>
      <c r="AY34" s="214">
        <f>O34/(0.8*AJ34*AL34)</f>
        <v>4.7019675925925926</v>
      </c>
      <c r="AZ34" s="215">
        <f>(AG34*$H34/11+$I34)*$J34*K34*AH34*AI34</f>
        <v>1676.6259790133172</v>
      </c>
      <c r="BA34" s="215">
        <f>(AU34*$H34/11+$I34)*$J34*K34*AV34*AW34</f>
        <v>1100.0662545282707</v>
      </c>
      <c r="BB34" s="216">
        <f>AX34*AZ34/1000</f>
        <v>10.478912368833234</v>
      </c>
      <c r="BC34" s="217">
        <f>AY34*BA34/1000</f>
        <v>5.1724758784966438</v>
      </c>
      <c r="BD34" s="212">
        <v>70</v>
      </c>
      <c r="BE34" s="218">
        <f t="shared" si="10"/>
        <v>1.25</v>
      </c>
      <c r="BF34" s="47">
        <f t="shared" si="10"/>
        <v>0.76923076923076927</v>
      </c>
      <c r="BG34" s="53">
        <f t="shared" si="10"/>
        <v>2</v>
      </c>
      <c r="BH34" s="53">
        <f t="shared" si="10"/>
        <v>1.1000000000000001</v>
      </c>
      <c r="BI34" s="53">
        <f t="shared" si="10"/>
        <v>1</v>
      </c>
      <c r="BJ34" s="219">
        <f t="shared" si="10"/>
        <v>1.44</v>
      </c>
      <c r="BK34" s="49">
        <f t="shared" si="10"/>
        <v>0.84000000000000008</v>
      </c>
      <c r="BL34" s="53">
        <f t="shared" si="10"/>
        <v>1</v>
      </c>
      <c r="BM34" s="53">
        <f t="shared" si="10"/>
        <v>1</v>
      </c>
      <c r="BN34" s="50">
        <f t="shared" si="10"/>
        <v>6.3360000000000003</v>
      </c>
      <c r="BO34" s="50">
        <f t="shared" si="10"/>
        <v>8.0298179071519016</v>
      </c>
      <c r="BP34" s="53">
        <f t="shared" si="10"/>
        <v>1</v>
      </c>
      <c r="BQ34" s="220">
        <f t="shared" si="10"/>
        <v>1</v>
      </c>
      <c r="BR34" s="212">
        <v>100</v>
      </c>
      <c r="BS34" s="59">
        <v>1.35</v>
      </c>
      <c r="BT34" s="47">
        <f t="shared" si="11"/>
        <v>0.83076923076923082</v>
      </c>
      <c r="BU34" s="21">
        <v>1</v>
      </c>
      <c r="BV34" s="21">
        <v>1</v>
      </c>
      <c r="BW34" s="21">
        <v>1</v>
      </c>
      <c r="BX34" s="36">
        <v>1</v>
      </c>
      <c r="BY34" s="49">
        <f>BK34</f>
        <v>0.84000000000000008</v>
      </c>
      <c r="BZ34" s="21">
        <v>1</v>
      </c>
      <c r="CA34" s="21">
        <v>1</v>
      </c>
      <c r="CB34" s="50">
        <f>MIN(11,2*BU34*BV34*BW34*BX34*CA34)*MAX(BY34,BZ34)</f>
        <v>2</v>
      </c>
      <c r="CC34" s="50">
        <f>IF($S34&gt;$T34,CB34,0.5*(11-CB34)*COS(PI()*$S34/$T34)+0.5*(11+CB34))</f>
        <v>5.2685165446756255</v>
      </c>
      <c r="CD34" s="21">
        <v>0.7</v>
      </c>
      <c r="CE34" s="61">
        <v>1</v>
      </c>
      <c r="CF34" s="213">
        <f t="shared" si="13"/>
        <v>11.607142857142856</v>
      </c>
      <c r="CG34" s="215">
        <f t="shared" si="14"/>
        <v>1676.6259790133172</v>
      </c>
      <c r="CH34" s="217">
        <f t="shared" si="15"/>
        <v>19.46083725640457</v>
      </c>
    </row>
    <row r="35" spans="1:86" s="2" customFormat="1">
      <c r="A35" s="209" t="s">
        <v>5141</v>
      </c>
      <c r="B35" s="210" t="s">
        <v>5143</v>
      </c>
      <c r="C35" s="13">
        <v>20</v>
      </c>
      <c r="D35" s="14">
        <v>20</v>
      </c>
      <c r="E35" s="14">
        <v>7</v>
      </c>
      <c r="F35" s="12">
        <v>0.75</v>
      </c>
      <c r="G35" s="38">
        <f t="shared" ref="G35" si="34">C35*D35/((E35-F35)*(C35+D35))</f>
        <v>1.6</v>
      </c>
      <c r="H35" s="13">
        <v>11</v>
      </c>
      <c r="I35" s="14">
        <v>13</v>
      </c>
      <c r="J35" s="14">
        <v>261</v>
      </c>
      <c r="K35" s="14">
        <v>0.8</v>
      </c>
      <c r="L35" s="39">
        <f t="shared" ref="L35" si="35">(H35+I35)*J35*K35</f>
        <v>5011.2000000000007</v>
      </c>
      <c r="M35" s="22">
        <v>500</v>
      </c>
      <c r="N35" s="23">
        <v>1</v>
      </c>
      <c r="O35" s="41">
        <f t="shared" ref="O35" si="36">M35*N35</f>
        <v>500</v>
      </c>
      <c r="P35" s="24">
        <v>0.5</v>
      </c>
      <c r="Q35" s="43">
        <f t="shared" ref="Q35" si="37">P35*C35*E35/0.85</f>
        <v>82.352941176470594</v>
      </c>
      <c r="R35" s="21">
        <v>0</v>
      </c>
      <c r="S35" s="45">
        <f t="shared" ref="S35" si="38">(Q35+2*R35)/(C35*D35)</f>
        <v>0.20588235294117649</v>
      </c>
      <c r="T35" s="45">
        <f t="shared" ref="T35" si="39">MAX(0.175,0.35*(0.375+(O35/800)))</f>
        <v>0.35</v>
      </c>
      <c r="U35" s="211" t="s">
        <v>30</v>
      </c>
      <c r="V35" s="212">
        <v>130</v>
      </c>
      <c r="W35" s="57">
        <v>1.25</v>
      </c>
      <c r="X35" s="47">
        <f t="shared" ref="X35" si="40">1.25*((1/1)-(1/(G35+1)))</f>
        <v>0.76923076923076927</v>
      </c>
      <c r="Y35" s="21">
        <v>2</v>
      </c>
      <c r="Z35" s="21">
        <v>1.1000000000000001</v>
      </c>
      <c r="AA35" s="21">
        <v>1</v>
      </c>
      <c r="AB35" s="36">
        <v>1.44</v>
      </c>
      <c r="AC35" s="49">
        <f t="shared" ref="AC35" si="41">0.8+0.2/(E35-2)</f>
        <v>0.84000000000000008</v>
      </c>
      <c r="AD35" s="21">
        <v>1</v>
      </c>
      <c r="AE35" s="21">
        <v>1</v>
      </c>
      <c r="AF35" s="50">
        <f t="shared" ref="AF35" si="42">MIN(11,2*Y35*Z35*AA35*AB35*AE35)*MAX(AC35,AD35)</f>
        <v>6.3360000000000003</v>
      </c>
      <c r="AG35" s="50">
        <f t="shared" ref="AG35" si="43">IF($S35&gt;$T35,AF35,0.5*(11-AF35)*COS(PI()*$S35/$T35)+0.5*(11+AF35))</f>
        <v>8.0298179071519016</v>
      </c>
      <c r="AH35" s="21">
        <v>1</v>
      </c>
      <c r="AI35" s="29">
        <v>1</v>
      </c>
      <c r="AJ35" s="212">
        <v>160</v>
      </c>
      <c r="AK35" s="59">
        <v>1.35</v>
      </c>
      <c r="AL35" s="47">
        <f t="shared" ref="AL35" si="44">AK35*(1-(1/(G35+1)))</f>
        <v>0.83076923076923082</v>
      </c>
      <c r="AM35" s="21">
        <v>1</v>
      </c>
      <c r="AN35" s="21">
        <v>1</v>
      </c>
      <c r="AO35" s="21">
        <v>1</v>
      </c>
      <c r="AP35" s="36">
        <v>1</v>
      </c>
      <c r="AQ35" s="49">
        <f t="shared" ref="AQ35" si="45">AC35</f>
        <v>0.84000000000000008</v>
      </c>
      <c r="AR35" s="21">
        <v>1</v>
      </c>
      <c r="AS35" s="21">
        <v>1</v>
      </c>
      <c r="AT35" s="50">
        <f t="shared" ref="AT35" si="46">MIN(11,2*AM35*AN35*AO35*AP35*AS35)*MAX(AQ35,AR35)</f>
        <v>2</v>
      </c>
      <c r="AU35" s="50">
        <f t="shared" ref="AU35" si="47">IF($S35&gt;$T35,AT35,0.5*(11-AT35)*COS(PI()*$S35/$T35)+0.5*(11+AT35))</f>
        <v>5.2685165446756255</v>
      </c>
      <c r="AV35" s="21">
        <f t="shared" ref="AV35" si="48">IF(U35="NP",0.5,IF(U35="SP",0.4,IF(U35="DP",1)))</f>
        <v>1</v>
      </c>
      <c r="AW35" s="61">
        <v>1</v>
      </c>
      <c r="AX35" s="213">
        <f t="shared" ref="AX35" si="49">O35/(0.8*V35*X35)</f>
        <v>6.25</v>
      </c>
      <c r="AY35" s="214">
        <f t="shared" ref="AY35" si="50">O35/(0.8*AJ35*AL35)</f>
        <v>4.7019675925925926</v>
      </c>
      <c r="AZ35" s="215">
        <f t="shared" ref="AZ35" si="51">(AG35*$H35/11+$I35)*$J35*K35*AH35*AI35</f>
        <v>4391.0259790133168</v>
      </c>
      <c r="BA35" s="215">
        <f t="shared" ref="BA35" si="52">(AU35*$H35/11+$I35)*$J35*K35*AV35*AW35</f>
        <v>3814.4662545282708</v>
      </c>
      <c r="BB35" s="216">
        <f t="shared" ref="BB35:BC35" si="53">AX35*AZ35/1000</f>
        <v>27.443912368833228</v>
      </c>
      <c r="BC35" s="217">
        <f t="shared" si="53"/>
        <v>17.935496711829977</v>
      </c>
      <c r="BD35" s="212">
        <v>70</v>
      </c>
      <c r="BE35" s="218">
        <f t="shared" si="10"/>
        <v>1.25</v>
      </c>
      <c r="BF35" s="47">
        <f t="shared" si="10"/>
        <v>0.76923076923076927</v>
      </c>
      <c r="BG35" s="53">
        <f t="shared" si="10"/>
        <v>2</v>
      </c>
      <c r="BH35" s="53">
        <f t="shared" si="10"/>
        <v>1.1000000000000001</v>
      </c>
      <c r="BI35" s="53">
        <f t="shared" si="10"/>
        <v>1</v>
      </c>
      <c r="BJ35" s="219">
        <f t="shared" si="10"/>
        <v>1.44</v>
      </c>
      <c r="BK35" s="49">
        <f t="shared" si="10"/>
        <v>0.84000000000000008</v>
      </c>
      <c r="BL35" s="53">
        <f t="shared" si="10"/>
        <v>1</v>
      </c>
      <c r="BM35" s="53">
        <f t="shared" si="10"/>
        <v>1</v>
      </c>
      <c r="BN35" s="50">
        <f t="shared" si="10"/>
        <v>6.3360000000000003</v>
      </c>
      <c r="BO35" s="50">
        <f t="shared" si="10"/>
        <v>8.0298179071519016</v>
      </c>
      <c r="BP35" s="53">
        <f t="shared" si="10"/>
        <v>1</v>
      </c>
      <c r="BQ35" s="220">
        <f t="shared" si="10"/>
        <v>1</v>
      </c>
      <c r="BR35" s="212">
        <v>100</v>
      </c>
      <c r="BS35" s="59">
        <v>1.35</v>
      </c>
      <c r="BT35" s="47">
        <f t="shared" si="11"/>
        <v>0.83076923076923082</v>
      </c>
      <c r="BU35" s="21">
        <v>1</v>
      </c>
      <c r="BV35" s="21">
        <v>1</v>
      </c>
      <c r="BW35" s="21">
        <v>1</v>
      </c>
      <c r="BX35" s="36">
        <v>1</v>
      </c>
      <c r="BY35" s="49">
        <f t="shared" ref="BY35" si="54">BK35</f>
        <v>0.84000000000000008</v>
      </c>
      <c r="BZ35" s="21">
        <v>1</v>
      </c>
      <c r="CA35" s="21">
        <v>1</v>
      </c>
      <c r="CB35" s="50">
        <f t="shared" ref="CB35" si="55">MIN(11,2*BU35*BV35*BW35*BX35*CA35)*MAX(BY35,BZ35)</f>
        <v>2</v>
      </c>
      <c r="CC35" s="50">
        <f t="shared" ref="CC35" si="56">IF($S35&gt;$T35,CB35,0.5*(11-CB35)*COS(PI()*$S35/$T35)+0.5*(11+CB35))</f>
        <v>5.2685165446756255</v>
      </c>
      <c r="CD35" s="21">
        <v>0.7</v>
      </c>
      <c r="CE35" s="61">
        <v>1</v>
      </c>
      <c r="CF35" s="213">
        <f t="shared" si="13"/>
        <v>11.607142857142856</v>
      </c>
      <c r="CG35" s="215">
        <f t="shared" si="14"/>
        <v>4391.0259790133168</v>
      </c>
      <c r="CH35" s="217">
        <f t="shared" si="15"/>
        <v>50.967265827833138</v>
      </c>
    </row>
    <row r="36" spans="1:86" s="2" customFormat="1">
      <c r="A36" s="209" t="s">
        <v>5144</v>
      </c>
      <c r="B36" s="210" t="s">
        <v>5140</v>
      </c>
      <c r="C36" s="13">
        <v>20</v>
      </c>
      <c r="D36" s="14">
        <v>20</v>
      </c>
      <c r="E36" s="14">
        <v>7</v>
      </c>
      <c r="F36" s="12">
        <v>0.75</v>
      </c>
      <c r="G36" s="38">
        <f>C36*D36/((E36-F36)*(C36+D36))</f>
        <v>1.6</v>
      </c>
      <c r="H36" s="13">
        <v>11</v>
      </c>
      <c r="I36" s="14">
        <v>13</v>
      </c>
      <c r="J36" s="14">
        <v>365</v>
      </c>
      <c r="K36" s="14">
        <v>0.9</v>
      </c>
      <c r="L36" s="39">
        <f>(H36+I36)*J36*K36</f>
        <v>7884</v>
      </c>
      <c r="M36" s="22">
        <v>500</v>
      </c>
      <c r="N36" s="23">
        <v>1</v>
      </c>
      <c r="O36" s="41">
        <f>M36*N36</f>
        <v>500</v>
      </c>
      <c r="P36" s="24">
        <v>0.5</v>
      </c>
      <c r="Q36" s="43">
        <f>P36*C36*E36/0.85</f>
        <v>82.352941176470594</v>
      </c>
      <c r="R36" s="21">
        <v>0</v>
      </c>
      <c r="S36" s="45">
        <f>(Q36+2*R36)/(C36*D36)</f>
        <v>0.20588235294117649</v>
      </c>
      <c r="T36" s="45">
        <f>MAX(0.175,0.35*(0.375+(O36/800)))</f>
        <v>0.35</v>
      </c>
      <c r="U36" s="211" t="s">
        <v>30</v>
      </c>
      <c r="V36" s="212">
        <v>130</v>
      </c>
      <c r="W36" s="57">
        <v>1.25</v>
      </c>
      <c r="X36" s="47">
        <f>1.25*((1/1)-(1/(G36+1)))</f>
        <v>0.76923076923076927</v>
      </c>
      <c r="Y36" s="21">
        <v>2</v>
      </c>
      <c r="Z36" s="21">
        <v>1.1000000000000001</v>
      </c>
      <c r="AA36" s="21">
        <v>1</v>
      </c>
      <c r="AB36" s="36">
        <v>1.44</v>
      </c>
      <c r="AC36" s="49">
        <f>0.8+0.2/(E36-2)</f>
        <v>0.84000000000000008</v>
      </c>
      <c r="AD36" s="21">
        <v>1</v>
      </c>
      <c r="AE36" s="21">
        <v>1</v>
      </c>
      <c r="AF36" s="50">
        <f>MIN(11,2*Y36*Z36*AA36*AB36*AE36)*MAX(AC36,AD36)</f>
        <v>6.3360000000000003</v>
      </c>
      <c r="AG36" s="50">
        <f>IF($S36&gt;$T36,AF36,0.5*(11-AF36)*COS(PI()*$S36/$T36)+0.5*(11+AF36))</f>
        <v>8.0298179071519016</v>
      </c>
      <c r="AH36" s="21">
        <v>1</v>
      </c>
      <c r="AI36" s="29">
        <v>1</v>
      </c>
      <c r="AJ36" s="212">
        <v>160</v>
      </c>
      <c r="AK36" s="59">
        <v>1.35</v>
      </c>
      <c r="AL36" s="47">
        <f>AK36*(1-(1/(G36+1)))</f>
        <v>0.83076923076923082</v>
      </c>
      <c r="AM36" s="21">
        <v>1</v>
      </c>
      <c r="AN36" s="21">
        <v>1</v>
      </c>
      <c r="AO36" s="21">
        <v>1</v>
      </c>
      <c r="AP36" s="36">
        <v>1</v>
      </c>
      <c r="AQ36" s="49">
        <f>AC36</f>
        <v>0.84000000000000008</v>
      </c>
      <c r="AR36" s="21">
        <v>1</v>
      </c>
      <c r="AS36" s="21">
        <v>1</v>
      </c>
      <c r="AT36" s="50">
        <f>MIN(11,2*AM36*AN36*AO36*AP36*AS36)*MAX(AQ36,AR36)</f>
        <v>2</v>
      </c>
      <c r="AU36" s="50">
        <f>IF($S36&gt;$T36,AT36,0.5*(11-AT36)*COS(PI()*$S36/$T36)+0.5*(11+AT36))</f>
        <v>5.2685165446756255</v>
      </c>
      <c r="AV36" s="21">
        <f>IF(U36="NP",0.5,IF(U36="SP",0.4,IF(U36="DP",1)))</f>
        <v>1</v>
      </c>
      <c r="AW36" s="61">
        <v>1</v>
      </c>
      <c r="AX36" s="213">
        <f>O36/(0.8*V36*X36)</f>
        <v>6.25</v>
      </c>
      <c r="AY36" s="214">
        <f>O36/(0.8*AJ36*AL36)</f>
        <v>4.7019675925925926</v>
      </c>
      <c r="AZ36" s="215">
        <f>(AG36*$H36/11+$I36)*$J36*K36*AH36*AI36</f>
        <v>6908.2951824993997</v>
      </c>
      <c r="BA36" s="215">
        <f>(AU36*$H36/11+$I36)*$J36*K36*AV36*AW36</f>
        <v>6001.2076849259438</v>
      </c>
      <c r="BB36" s="216">
        <f>AX36*AZ36/1000</f>
        <v>43.176844890621254</v>
      </c>
      <c r="BC36" s="217">
        <f>AY36*BA36/1000</f>
        <v>28.217484050939404</v>
      </c>
      <c r="BD36" s="212">
        <v>70</v>
      </c>
      <c r="BE36" s="218">
        <f t="shared" si="10"/>
        <v>1.25</v>
      </c>
      <c r="BF36" s="47">
        <f t="shared" si="10"/>
        <v>0.76923076923076927</v>
      </c>
      <c r="BG36" s="53">
        <f t="shared" si="10"/>
        <v>2</v>
      </c>
      <c r="BH36" s="53">
        <f t="shared" si="10"/>
        <v>1.1000000000000001</v>
      </c>
      <c r="BI36" s="53">
        <f t="shared" si="10"/>
        <v>1</v>
      </c>
      <c r="BJ36" s="219">
        <f t="shared" si="10"/>
        <v>1.44</v>
      </c>
      <c r="BK36" s="49">
        <f t="shared" si="10"/>
        <v>0.84000000000000008</v>
      </c>
      <c r="BL36" s="53">
        <f t="shared" si="10"/>
        <v>1</v>
      </c>
      <c r="BM36" s="53">
        <f t="shared" si="10"/>
        <v>1</v>
      </c>
      <c r="BN36" s="50">
        <f t="shared" si="10"/>
        <v>6.3360000000000003</v>
      </c>
      <c r="BO36" s="50">
        <f t="shared" si="10"/>
        <v>8.0298179071519016</v>
      </c>
      <c r="BP36" s="53">
        <f t="shared" si="10"/>
        <v>1</v>
      </c>
      <c r="BQ36" s="220">
        <f t="shared" si="10"/>
        <v>1</v>
      </c>
      <c r="BR36" s="212">
        <v>100</v>
      </c>
      <c r="BS36" s="59">
        <v>1.35</v>
      </c>
      <c r="BT36" s="47">
        <f t="shared" si="11"/>
        <v>0.83076923076923082</v>
      </c>
      <c r="BU36" s="21">
        <v>1</v>
      </c>
      <c r="BV36" s="21">
        <v>1</v>
      </c>
      <c r="BW36" s="21">
        <v>1</v>
      </c>
      <c r="BX36" s="36">
        <v>1</v>
      </c>
      <c r="BY36" s="49">
        <f>BK36</f>
        <v>0.84000000000000008</v>
      </c>
      <c r="BZ36" s="21">
        <v>1</v>
      </c>
      <c r="CA36" s="21">
        <v>1</v>
      </c>
      <c r="CB36" s="50">
        <f>MIN(11,2*BU36*BV36*BW36*BX36*CA36)*MAX(BY36,BZ36)</f>
        <v>2</v>
      </c>
      <c r="CC36" s="50">
        <f>IF($S36&gt;$T36,CB36,0.5*(11-CB36)*COS(PI()*$S36/$T36)+0.5*(11+CB36))</f>
        <v>5.2685165446756255</v>
      </c>
      <c r="CD36" s="21">
        <v>0.7</v>
      </c>
      <c r="CE36" s="61">
        <v>1</v>
      </c>
      <c r="CF36" s="213">
        <f t="shared" si="13"/>
        <v>11.607142857142856</v>
      </c>
      <c r="CG36" s="215">
        <f t="shared" si="14"/>
        <v>6908.2951824993997</v>
      </c>
      <c r="CH36" s="217">
        <f t="shared" si="15"/>
        <v>80.185569082582305</v>
      </c>
    </row>
    <row r="37" spans="1:86" s="2" customFormat="1">
      <c r="A37" s="222">
        <v>9.0299999999999994</v>
      </c>
      <c r="B37" s="35" t="s">
        <v>56</v>
      </c>
      <c r="C37" s="13">
        <v>10</v>
      </c>
      <c r="D37" s="14">
        <v>7</v>
      </c>
      <c r="E37" s="14">
        <v>4</v>
      </c>
      <c r="F37" s="12">
        <v>0.75</v>
      </c>
      <c r="G37" s="38">
        <f t="shared" si="18"/>
        <v>1.2669683257918551</v>
      </c>
      <c r="H37" s="13">
        <v>11</v>
      </c>
      <c r="I37" s="14">
        <v>0</v>
      </c>
      <c r="J37" s="14">
        <v>261</v>
      </c>
      <c r="K37" s="14">
        <v>0.8</v>
      </c>
      <c r="L37" s="39">
        <f t="shared" si="19"/>
        <v>2296.8000000000002</v>
      </c>
      <c r="M37" s="22">
        <v>500</v>
      </c>
      <c r="N37" s="23">
        <v>1</v>
      </c>
      <c r="O37" s="41">
        <f t="shared" si="20"/>
        <v>500</v>
      </c>
      <c r="P37" s="24">
        <v>0.5</v>
      </c>
      <c r="Q37" s="43">
        <f t="shared" si="0"/>
        <v>23.529411764705884</v>
      </c>
      <c r="R37" s="21">
        <v>0</v>
      </c>
      <c r="S37" s="45">
        <f t="shared" si="21"/>
        <v>0.33613445378151263</v>
      </c>
      <c r="T37" s="45">
        <f t="shared" si="1"/>
        <v>0.35</v>
      </c>
      <c r="U37" s="211" t="s">
        <v>30</v>
      </c>
      <c r="V37" s="212">
        <v>90</v>
      </c>
      <c r="W37" s="57">
        <v>1.25</v>
      </c>
      <c r="X37" s="47">
        <f t="shared" si="22"/>
        <v>0.69860279441117767</v>
      </c>
      <c r="Y37" s="21">
        <v>2</v>
      </c>
      <c r="Z37" s="21">
        <v>1.1000000000000001</v>
      </c>
      <c r="AA37" s="21">
        <v>1</v>
      </c>
      <c r="AB37" s="36">
        <v>1.44</v>
      </c>
      <c r="AC37" s="49">
        <f t="shared" si="23"/>
        <v>0.9</v>
      </c>
      <c r="AD37" s="21">
        <v>1</v>
      </c>
      <c r="AE37" s="21">
        <v>1</v>
      </c>
      <c r="AF37" s="50">
        <f t="shared" si="28"/>
        <v>6.3360000000000003</v>
      </c>
      <c r="AG37" s="50">
        <f t="shared" si="29"/>
        <v>6.3540374656227687</v>
      </c>
      <c r="AH37" s="21">
        <v>1</v>
      </c>
      <c r="AI37" s="29">
        <v>1</v>
      </c>
      <c r="AJ37" s="212">
        <v>130</v>
      </c>
      <c r="AK37" s="59">
        <v>1.35</v>
      </c>
      <c r="AL37" s="47">
        <f t="shared" si="30"/>
        <v>0.75449101796407192</v>
      </c>
      <c r="AM37" s="21">
        <v>1</v>
      </c>
      <c r="AN37" s="21">
        <v>1</v>
      </c>
      <c r="AO37" s="21">
        <v>1</v>
      </c>
      <c r="AP37" s="36">
        <v>1</v>
      </c>
      <c r="AQ37" s="49">
        <f t="shared" si="24"/>
        <v>0.9</v>
      </c>
      <c r="AR37" s="21">
        <v>1</v>
      </c>
      <c r="AS37" s="21">
        <v>1</v>
      </c>
      <c r="AT37" s="50">
        <f t="shared" si="16"/>
        <v>2</v>
      </c>
      <c r="AU37" s="50">
        <f t="shared" si="25"/>
        <v>2.0348064302326163</v>
      </c>
      <c r="AV37" s="21">
        <f t="shared" si="7"/>
        <v>1</v>
      </c>
      <c r="AW37" s="61">
        <v>1</v>
      </c>
      <c r="AX37" s="213">
        <f t="shared" si="8"/>
        <v>9.9404761904761898</v>
      </c>
      <c r="AY37" s="214">
        <f t="shared" si="9"/>
        <v>6.3721001221001217</v>
      </c>
      <c r="AZ37" s="215">
        <f t="shared" si="3"/>
        <v>1326.7230228220342</v>
      </c>
      <c r="BA37" s="215">
        <f t="shared" si="4"/>
        <v>424.86758263257025</v>
      </c>
      <c r="BB37" s="216">
        <f t="shared" si="5"/>
        <v>13.188258619719029</v>
      </c>
      <c r="BC37" s="217">
        <f t="shared" si="5"/>
        <v>2.7072987751693844</v>
      </c>
      <c r="BD37" s="212">
        <v>70</v>
      </c>
      <c r="BE37" s="218">
        <f t="shared" si="10"/>
        <v>1.25</v>
      </c>
      <c r="BF37" s="47">
        <f t="shared" si="10"/>
        <v>0.69860279441117767</v>
      </c>
      <c r="BG37" s="53">
        <f t="shared" si="10"/>
        <v>2</v>
      </c>
      <c r="BH37" s="53">
        <f t="shared" si="10"/>
        <v>1.1000000000000001</v>
      </c>
      <c r="BI37" s="53">
        <f t="shared" si="10"/>
        <v>1</v>
      </c>
      <c r="BJ37" s="219">
        <f t="shared" si="10"/>
        <v>1.44</v>
      </c>
      <c r="BK37" s="49">
        <f t="shared" si="10"/>
        <v>0.9</v>
      </c>
      <c r="BL37" s="53">
        <f t="shared" si="10"/>
        <v>1</v>
      </c>
      <c r="BM37" s="53">
        <f t="shared" si="10"/>
        <v>1</v>
      </c>
      <c r="BN37" s="50">
        <f t="shared" si="10"/>
        <v>6.3360000000000003</v>
      </c>
      <c r="BO37" s="50">
        <f t="shared" si="10"/>
        <v>6.3540374656227687</v>
      </c>
      <c r="BP37" s="53">
        <f t="shared" si="10"/>
        <v>1</v>
      </c>
      <c r="BQ37" s="220">
        <f t="shared" si="10"/>
        <v>1</v>
      </c>
      <c r="BR37" s="212">
        <v>100</v>
      </c>
      <c r="BS37" s="59">
        <v>1.35</v>
      </c>
      <c r="BT37" s="47">
        <f t="shared" si="11"/>
        <v>0.75449101796407192</v>
      </c>
      <c r="BU37" s="21">
        <v>1</v>
      </c>
      <c r="BV37" s="21">
        <v>1</v>
      </c>
      <c r="BW37" s="21">
        <v>1</v>
      </c>
      <c r="BX37" s="36">
        <v>1</v>
      </c>
      <c r="BY37" s="49">
        <f t="shared" ref="BY37:BY56" si="57">BK37</f>
        <v>0.9</v>
      </c>
      <c r="BZ37" s="21">
        <v>1</v>
      </c>
      <c r="CA37" s="21">
        <v>1</v>
      </c>
      <c r="CB37" s="50">
        <f t="shared" ref="CB37:CB56" si="58">MIN(11,2*BU37*BV37*BW37*BX37*CA37)*MAX(BY37,BZ37)</f>
        <v>2</v>
      </c>
      <c r="CC37" s="50">
        <f t="shared" ref="CC37:CC56" si="59">IF($S37&gt;$T37,CB37,0.5*(11-CB37)*COS(PI()*$S37/$T37)+0.5*(11+CB37))</f>
        <v>2.0348064302326163</v>
      </c>
      <c r="CD37" s="21">
        <f t="shared" si="12"/>
        <v>1</v>
      </c>
      <c r="CE37" s="61">
        <v>1</v>
      </c>
      <c r="CF37" s="213">
        <f t="shared" si="13"/>
        <v>12.780612244897959</v>
      </c>
      <c r="CG37" s="215">
        <f t="shared" si="14"/>
        <v>1326.7230228220342</v>
      </c>
      <c r="CH37" s="217">
        <f t="shared" si="15"/>
        <v>16.956332511067323</v>
      </c>
    </row>
    <row r="38" spans="1:86" s="3" customFormat="1">
      <c r="A38" s="222">
        <v>10.01</v>
      </c>
      <c r="B38" s="34" t="s">
        <v>57</v>
      </c>
      <c r="C38" s="13">
        <v>20</v>
      </c>
      <c r="D38" s="14">
        <v>20</v>
      </c>
      <c r="E38" s="14">
        <v>7</v>
      </c>
      <c r="F38" s="12">
        <v>0.05</v>
      </c>
      <c r="G38" s="38">
        <f t="shared" si="18"/>
        <v>1.4388489208633093</v>
      </c>
      <c r="H38" s="13">
        <v>11</v>
      </c>
      <c r="I38" s="14">
        <v>0</v>
      </c>
      <c r="J38" s="14">
        <v>261</v>
      </c>
      <c r="K38" s="14">
        <v>0.8</v>
      </c>
      <c r="L38" s="39">
        <f t="shared" si="19"/>
        <v>2296.8000000000002</v>
      </c>
      <c r="M38" s="18">
        <v>200</v>
      </c>
      <c r="N38" s="23">
        <v>1.5</v>
      </c>
      <c r="O38" s="41">
        <f t="shared" si="20"/>
        <v>300</v>
      </c>
      <c r="P38" s="24">
        <v>0.5</v>
      </c>
      <c r="Q38" s="43">
        <f t="shared" si="0"/>
        <v>82.352941176470594</v>
      </c>
      <c r="R38" s="21">
        <v>0</v>
      </c>
      <c r="S38" s="45">
        <f t="shared" si="21"/>
        <v>0.20588235294117649</v>
      </c>
      <c r="T38" s="45">
        <f t="shared" si="1"/>
        <v>0.26249999999999996</v>
      </c>
      <c r="U38" s="223" t="s">
        <v>34</v>
      </c>
      <c r="V38" s="224">
        <v>130</v>
      </c>
      <c r="W38" s="57">
        <v>1.25</v>
      </c>
      <c r="X38" s="46">
        <f t="shared" si="22"/>
        <v>0.73746312684365778</v>
      </c>
      <c r="Y38" s="36">
        <v>2</v>
      </c>
      <c r="Z38" s="36">
        <v>1.1000000000000001</v>
      </c>
      <c r="AA38" s="21">
        <v>1</v>
      </c>
      <c r="AB38" s="36">
        <v>1.44</v>
      </c>
      <c r="AC38" s="49">
        <f t="shared" si="23"/>
        <v>0.84000000000000008</v>
      </c>
      <c r="AD38" s="36">
        <v>1</v>
      </c>
      <c r="AE38" s="36">
        <v>1</v>
      </c>
      <c r="AF38" s="50">
        <f t="shared" si="28"/>
        <v>6.3360000000000003</v>
      </c>
      <c r="AG38" s="51">
        <f t="shared" si="29"/>
        <v>6.8511841002061349</v>
      </c>
      <c r="AH38" s="21">
        <v>1</v>
      </c>
      <c r="AI38" s="29">
        <v>1</v>
      </c>
      <c r="AJ38" s="224">
        <v>160</v>
      </c>
      <c r="AK38" s="59">
        <v>1.35</v>
      </c>
      <c r="AL38" s="46">
        <f t="shared" si="30"/>
        <v>0.79646017699115046</v>
      </c>
      <c r="AM38" s="36">
        <v>1</v>
      </c>
      <c r="AN38" s="36">
        <v>1</v>
      </c>
      <c r="AO38" s="21">
        <v>1</v>
      </c>
      <c r="AP38" s="36">
        <v>1</v>
      </c>
      <c r="AQ38" s="49">
        <f t="shared" si="24"/>
        <v>0.84000000000000008</v>
      </c>
      <c r="AR38" s="36">
        <v>1</v>
      </c>
      <c r="AS38" s="36">
        <v>1</v>
      </c>
      <c r="AT38" s="50">
        <f t="shared" si="16"/>
        <v>2</v>
      </c>
      <c r="AU38" s="51">
        <f t="shared" si="25"/>
        <v>2.9941374146344817</v>
      </c>
      <c r="AV38" s="21">
        <f t="shared" si="7"/>
        <v>0.5</v>
      </c>
      <c r="AW38" s="61">
        <v>1</v>
      </c>
      <c r="AX38" s="213">
        <f t="shared" si="8"/>
        <v>3.9115384615384619</v>
      </c>
      <c r="AY38" s="214">
        <f t="shared" si="9"/>
        <v>2.9427083333333335</v>
      </c>
      <c r="AZ38" s="215">
        <f t="shared" si="3"/>
        <v>1430.5272401230411</v>
      </c>
      <c r="BA38" s="215">
        <f t="shared" si="4"/>
        <v>312.5879460878399</v>
      </c>
      <c r="BB38" s="214">
        <f t="shared" si="5"/>
        <v>5.5955623200197424</v>
      </c>
      <c r="BC38" s="225">
        <f t="shared" si="5"/>
        <v>0.91985515385223726</v>
      </c>
      <c r="BD38" s="224">
        <v>70</v>
      </c>
      <c r="BE38" s="218">
        <f t="shared" si="10"/>
        <v>1.25</v>
      </c>
      <c r="BF38" s="46">
        <f t="shared" si="10"/>
        <v>0.73746312684365778</v>
      </c>
      <c r="BG38" s="219">
        <f t="shared" si="10"/>
        <v>2</v>
      </c>
      <c r="BH38" s="219">
        <f t="shared" si="10"/>
        <v>1.1000000000000001</v>
      </c>
      <c r="BI38" s="53">
        <f t="shared" si="10"/>
        <v>1</v>
      </c>
      <c r="BJ38" s="219">
        <f t="shared" si="10"/>
        <v>1.44</v>
      </c>
      <c r="BK38" s="49">
        <f t="shared" ref="BK38:BQ53" si="60">AC38</f>
        <v>0.84000000000000008</v>
      </c>
      <c r="BL38" s="219">
        <f t="shared" si="60"/>
        <v>1</v>
      </c>
      <c r="BM38" s="219">
        <f t="shared" si="60"/>
        <v>1</v>
      </c>
      <c r="BN38" s="50">
        <f t="shared" si="60"/>
        <v>6.3360000000000003</v>
      </c>
      <c r="BO38" s="51">
        <f t="shared" si="60"/>
        <v>6.8511841002061349</v>
      </c>
      <c r="BP38" s="53">
        <f t="shared" si="60"/>
        <v>1</v>
      </c>
      <c r="BQ38" s="220">
        <f t="shared" si="60"/>
        <v>1</v>
      </c>
      <c r="BR38" s="212">
        <v>100</v>
      </c>
      <c r="BS38" s="59">
        <v>1.35</v>
      </c>
      <c r="BT38" s="47">
        <f t="shared" si="11"/>
        <v>0.79646017699115046</v>
      </c>
      <c r="BU38" s="36">
        <v>1</v>
      </c>
      <c r="BV38" s="36">
        <v>1</v>
      </c>
      <c r="BW38" s="21">
        <v>1</v>
      </c>
      <c r="BX38" s="36">
        <v>1</v>
      </c>
      <c r="BY38" s="49">
        <f t="shared" si="57"/>
        <v>0.84000000000000008</v>
      </c>
      <c r="BZ38" s="36">
        <v>1</v>
      </c>
      <c r="CA38" s="36">
        <v>1</v>
      </c>
      <c r="CB38" s="50">
        <f t="shared" si="58"/>
        <v>2</v>
      </c>
      <c r="CC38" s="51">
        <f t="shared" si="59"/>
        <v>2.9941374146344817</v>
      </c>
      <c r="CD38" s="21">
        <v>0.7</v>
      </c>
      <c r="CE38" s="61">
        <v>1</v>
      </c>
      <c r="CF38" s="213">
        <f t="shared" si="13"/>
        <v>7.2642857142857142</v>
      </c>
      <c r="CG38" s="215">
        <f t="shared" si="14"/>
        <v>1430.5272401230411</v>
      </c>
      <c r="CH38" s="225">
        <f t="shared" si="15"/>
        <v>10.391758594322377</v>
      </c>
    </row>
    <row r="39" spans="1:86" s="2" customFormat="1">
      <c r="A39" s="222">
        <v>11.01</v>
      </c>
      <c r="B39" s="33" t="s">
        <v>58</v>
      </c>
      <c r="C39" s="13">
        <v>30</v>
      </c>
      <c r="D39" s="14">
        <v>20</v>
      </c>
      <c r="E39" s="14">
        <v>7</v>
      </c>
      <c r="F39" s="12">
        <v>0.05</v>
      </c>
      <c r="G39" s="38">
        <f t="shared" si="18"/>
        <v>1.7266187050359711</v>
      </c>
      <c r="H39" s="13">
        <v>10</v>
      </c>
      <c r="I39" s="14">
        <v>5</v>
      </c>
      <c r="J39" s="14">
        <v>261</v>
      </c>
      <c r="K39" s="14">
        <v>0.7</v>
      </c>
      <c r="L39" s="39">
        <f t="shared" si="19"/>
        <v>2740.5</v>
      </c>
      <c r="M39" s="22">
        <v>300</v>
      </c>
      <c r="N39" s="26">
        <f>1/0.6</f>
        <v>1.6666666666666667</v>
      </c>
      <c r="O39" s="41">
        <f t="shared" si="20"/>
        <v>500</v>
      </c>
      <c r="P39" s="24">
        <v>0.5</v>
      </c>
      <c r="Q39" s="43">
        <f t="shared" si="0"/>
        <v>123.52941176470588</v>
      </c>
      <c r="R39" s="21">
        <v>0</v>
      </c>
      <c r="S39" s="45">
        <f t="shared" si="21"/>
        <v>0.20588235294117646</v>
      </c>
      <c r="T39" s="45">
        <f t="shared" si="1"/>
        <v>0.35</v>
      </c>
      <c r="U39" s="211" t="s">
        <v>34</v>
      </c>
      <c r="V39" s="212">
        <v>90</v>
      </c>
      <c r="W39" s="57">
        <v>1.25</v>
      </c>
      <c r="X39" s="47">
        <f t="shared" si="22"/>
        <v>0.79155672823219003</v>
      </c>
      <c r="Y39" s="21">
        <v>2</v>
      </c>
      <c r="Z39" s="21">
        <v>1.1000000000000001</v>
      </c>
      <c r="AA39" s="21">
        <v>1</v>
      </c>
      <c r="AB39" s="36">
        <v>1.44</v>
      </c>
      <c r="AC39" s="49">
        <f t="shared" si="23"/>
        <v>0.84000000000000008</v>
      </c>
      <c r="AD39" s="21">
        <v>1</v>
      </c>
      <c r="AE39" s="21">
        <v>1</v>
      </c>
      <c r="AF39" s="50">
        <f t="shared" si="28"/>
        <v>6.3360000000000003</v>
      </c>
      <c r="AG39" s="50">
        <f t="shared" si="29"/>
        <v>8.0298179071519016</v>
      </c>
      <c r="AH39" s="21">
        <v>1</v>
      </c>
      <c r="AI39" s="29">
        <v>1</v>
      </c>
      <c r="AJ39" s="212">
        <v>130</v>
      </c>
      <c r="AK39" s="59">
        <v>1.35</v>
      </c>
      <c r="AL39" s="47">
        <f t="shared" si="30"/>
        <v>0.85488126649076535</v>
      </c>
      <c r="AM39" s="21">
        <v>1</v>
      </c>
      <c r="AN39" s="21">
        <v>1</v>
      </c>
      <c r="AO39" s="21">
        <v>1</v>
      </c>
      <c r="AP39" s="36">
        <v>1</v>
      </c>
      <c r="AQ39" s="49">
        <f t="shared" si="24"/>
        <v>0.84000000000000008</v>
      </c>
      <c r="AR39" s="21">
        <v>1</v>
      </c>
      <c r="AS39" s="21">
        <v>1</v>
      </c>
      <c r="AT39" s="50">
        <f t="shared" si="16"/>
        <v>2</v>
      </c>
      <c r="AU39" s="50">
        <f t="shared" si="25"/>
        <v>5.2685165446756281</v>
      </c>
      <c r="AV39" s="21">
        <f t="shared" si="7"/>
        <v>0.5</v>
      </c>
      <c r="AW39" s="61">
        <v>1</v>
      </c>
      <c r="AX39" s="213">
        <f t="shared" si="8"/>
        <v>8.773148148148147</v>
      </c>
      <c r="AY39" s="214">
        <f t="shared" si="9"/>
        <v>5.6238129154795811</v>
      </c>
      <c r="AZ39" s="215">
        <f t="shared" si="3"/>
        <v>2247.1797560333202</v>
      </c>
      <c r="BA39" s="215">
        <f t="shared" si="4"/>
        <v>894.27635123283505</v>
      </c>
      <c r="BB39" s="216">
        <f t="shared" si="5"/>
        <v>19.71484091519973</v>
      </c>
      <c r="BC39" s="217">
        <f t="shared" si="5"/>
        <v>5.0292428940711718</v>
      </c>
      <c r="BD39" s="212">
        <v>70</v>
      </c>
      <c r="BE39" s="218">
        <f t="shared" ref="BE39:BJ56" si="61">W39</f>
        <v>1.25</v>
      </c>
      <c r="BF39" s="47">
        <f t="shared" si="61"/>
        <v>0.79155672823219003</v>
      </c>
      <c r="BG39" s="53">
        <f t="shared" si="61"/>
        <v>2</v>
      </c>
      <c r="BH39" s="53">
        <f t="shared" si="61"/>
        <v>1.1000000000000001</v>
      </c>
      <c r="BI39" s="53">
        <f t="shared" si="61"/>
        <v>1</v>
      </c>
      <c r="BJ39" s="219">
        <f t="shared" si="61"/>
        <v>1.44</v>
      </c>
      <c r="BK39" s="49">
        <f t="shared" si="60"/>
        <v>0.84000000000000008</v>
      </c>
      <c r="BL39" s="53">
        <f t="shared" si="60"/>
        <v>1</v>
      </c>
      <c r="BM39" s="53">
        <f t="shared" si="60"/>
        <v>1</v>
      </c>
      <c r="BN39" s="50">
        <f t="shared" si="60"/>
        <v>6.3360000000000003</v>
      </c>
      <c r="BO39" s="50">
        <f t="shared" si="60"/>
        <v>8.0298179071519016</v>
      </c>
      <c r="BP39" s="53">
        <f t="shared" si="60"/>
        <v>1</v>
      </c>
      <c r="BQ39" s="220">
        <f t="shared" si="60"/>
        <v>1</v>
      </c>
      <c r="BR39" s="212">
        <v>100</v>
      </c>
      <c r="BS39" s="59">
        <v>1.35</v>
      </c>
      <c r="BT39" s="47">
        <f t="shared" si="11"/>
        <v>0.85488126649076535</v>
      </c>
      <c r="BU39" s="21">
        <v>1</v>
      </c>
      <c r="BV39" s="21">
        <v>1</v>
      </c>
      <c r="BW39" s="21">
        <v>1</v>
      </c>
      <c r="BX39" s="36">
        <v>1</v>
      </c>
      <c r="BY39" s="49">
        <f t="shared" si="57"/>
        <v>0.84000000000000008</v>
      </c>
      <c r="BZ39" s="21">
        <v>1</v>
      </c>
      <c r="CA39" s="21">
        <v>1</v>
      </c>
      <c r="CB39" s="50">
        <f t="shared" si="58"/>
        <v>2</v>
      </c>
      <c r="CC39" s="50">
        <f t="shared" si="59"/>
        <v>5.2685165446756281</v>
      </c>
      <c r="CD39" s="21">
        <v>0.7</v>
      </c>
      <c r="CE39" s="61">
        <v>1</v>
      </c>
      <c r="CF39" s="213">
        <f t="shared" si="13"/>
        <v>11.279761904761903</v>
      </c>
      <c r="CG39" s="215">
        <f t="shared" si="14"/>
        <v>2247.1797560333202</v>
      </c>
      <c r="CH39" s="217">
        <f t="shared" si="15"/>
        <v>25.347652605256794</v>
      </c>
    </row>
    <row r="40" spans="1:86" s="2" customFormat="1">
      <c r="A40" s="222">
        <v>11.02</v>
      </c>
      <c r="B40" s="33" t="s">
        <v>59</v>
      </c>
      <c r="C40" s="13">
        <v>12</v>
      </c>
      <c r="D40" s="14">
        <v>12</v>
      </c>
      <c r="E40" s="14">
        <v>3</v>
      </c>
      <c r="F40" s="12">
        <v>0.05</v>
      </c>
      <c r="G40" s="38">
        <f t="shared" si="18"/>
        <v>2.0338983050847452</v>
      </c>
      <c r="H40" s="13">
        <v>10</v>
      </c>
      <c r="I40" s="14">
        <v>5</v>
      </c>
      <c r="J40" s="14">
        <v>313</v>
      </c>
      <c r="K40" s="14">
        <v>0.8</v>
      </c>
      <c r="L40" s="39">
        <f t="shared" si="19"/>
        <v>3756</v>
      </c>
      <c r="M40" s="22">
        <v>300</v>
      </c>
      <c r="N40" s="23">
        <v>1</v>
      </c>
      <c r="O40" s="41">
        <f t="shared" si="20"/>
        <v>300</v>
      </c>
      <c r="P40" s="24">
        <v>0.5</v>
      </c>
      <c r="Q40" s="43">
        <f t="shared" si="0"/>
        <v>21.176470588235293</v>
      </c>
      <c r="R40" s="21">
        <v>0</v>
      </c>
      <c r="S40" s="45">
        <f t="shared" si="21"/>
        <v>0.14705882352941177</v>
      </c>
      <c r="T40" s="45">
        <f t="shared" si="1"/>
        <v>0.26249999999999996</v>
      </c>
      <c r="U40" s="211" t="s">
        <v>34</v>
      </c>
      <c r="V40" s="212">
        <v>90</v>
      </c>
      <c r="W40" s="57">
        <v>1.25</v>
      </c>
      <c r="X40" s="47">
        <f t="shared" si="22"/>
        <v>0.83798882681564235</v>
      </c>
      <c r="Y40" s="21">
        <v>2</v>
      </c>
      <c r="Z40" s="21">
        <v>1.1000000000000001</v>
      </c>
      <c r="AA40" s="21">
        <v>1</v>
      </c>
      <c r="AB40" s="36">
        <v>1.44</v>
      </c>
      <c r="AC40" s="49">
        <f t="shared" si="23"/>
        <v>1</v>
      </c>
      <c r="AD40" s="21">
        <v>1</v>
      </c>
      <c r="AE40" s="21">
        <v>1</v>
      </c>
      <c r="AF40" s="50">
        <f t="shared" si="28"/>
        <v>6.3360000000000003</v>
      </c>
      <c r="AG40" s="50">
        <f t="shared" si="29"/>
        <v>8.2294142380917474</v>
      </c>
      <c r="AH40" s="21">
        <v>1</v>
      </c>
      <c r="AI40" s="29">
        <v>1</v>
      </c>
      <c r="AJ40" s="212">
        <v>130</v>
      </c>
      <c r="AK40" s="59">
        <v>1.35</v>
      </c>
      <c r="AL40" s="47">
        <f t="shared" si="30"/>
        <v>0.9050279329608939</v>
      </c>
      <c r="AM40" s="21">
        <v>1</v>
      </c>
      <c r="AN40" s="21">
        <v>1</v>
      </c>
      <c r="AO40" s="21">
        <v>1</v>
      </c>
      <c r="AP40" s="36">
        <v>1</v>
      </c>
      <c r="AQ40" s="49">
        <f t="shared" si="24"/>
        <v>1</v>
      </c>
      <c r="AR40" s="21">
        <v>1</v>
      </c>
      <c r="AS40" s="21">
        <v>1</v>
      </c>
      <c r="AT40" s="50">
        <f t="shared" si="16"/>
        <v>2</v>
      </c>
      <c r="AU40" s="50">
        <f t="shared" si="25"/>
        <v>5.6536724148425668</v>
      </c>
      <c r="AV40" s="21">
        <f t="shared" si="7"/>
        <v>0.5</v>
      </c>
      <c r="AW40" s="61">
        <v>1</v>
      </c>
      <c r="AX40" s="213">
        <f t="shared" si="8"/>
        <v>4.9722222222222223</v>
      </c>
      <c r="AY40" s="214">
        <f t="shared" si="9"/>
        <v>3.1873219373219368</v>
      </c>
      <c r="AZ40" s="215">
        <f t="shared" si="3"/>
        <v>3125.3139320165219</v>
      </c>
      <c r="BA40" s="215">
        <f t="shared" si="4"/>
        <v>1269.4907148529905</v>
      </c>
      <c r="BB40" s="216">
        <f t="shared" si="5"/>
        <v>15.539755384193262</v>
      </c>
      <c r="BC40" s="217">
        <f t="shared" si="5"/>
        <v>4.0462756046774446</v>
      </c>
      <c r="BD40" s="212">
        <v>70</v>
      </c>
      <c r="BE40" s="218">
        <f t="shared" si="61"/>
        <v>1.25</v>
      </c>
      <c r="BF40" s="47">
        <f t="shared" si="61"/>
        <v>0.83798882681564235</v>
      </c>
      <c r="BG40" s="53">
        <f t="shared" si="61"/>
        <v>2</v>
      </c>
      <c r="BH40" s="53">
        <f t="shared" si="61"/>
        <v>1.1000000000000001</v>
      </c>
      <c r="BI40" s="53">
        <f t="shared" si="61"/>
        <v>1</v>
      </c>
      <c r="BJ40" s="219">
        <f t="shared" si="61"/>
        <v>1.44</v>
      </c>
      <c r="BK40" s="49">
        <f t="shared" si="60"/>
        <v>1</v>
      </c>
      <c r="BL40" s="53">
        <f t="shared" si="60"/>
        <v>1</v>
      </c>
      <c r="BM40" s="53">
        <f t="shared" si="60"/>
        <v>1</v>
      </c>
      <c r="BN40" s="50">
        <f t="shared" si="60"/>
        <v>6.3360000000000003</v>
      </c>
      <c r="BO40" s="50">
        <f t="shared" si="60"/>
        <v>8.2294142380917474</v>
      </c>
      <c r="BP40" s="53">
        <f t="shared" si="60"/>
        <v>1</v>
      </c>
      <c r="BQ40" s="220">
        <f t="shared" si="60"/>
        <v>1</v>
      </c>
      <c r="BR40" s="212">
        <v>100</v>
      </c>
      <c r="BS40" s="59">
        <v>1.35</v>
      </c>
      <c r="BT40" s="47">
        <f t="shared" si="11"/>
        <v>0.9050279329608939</v>
      </c>
      <c r="BU40" s="21">
        <v>1</v>
      </c>
      <c r="BV40" s="21">
        <v>1</v>
      </c>
      <c r="BW40" s="21">
        <v>1</v>
      </c>
      <c r="BX40" s="36">
        <v>1</v>
      </c>
      <c r="BY40" s="49">
        <f t="shared" si="57"/>
        <v>1</v>
      </c>
      <c r="BZ40" s="21">
        <v>1</v>
      </c>
      <c r="CA40" s="21">
        <v>1</v>
      </c>
      <c r="CB40" s="50">
        <f t="shared" si="58"/>
        <v>2</v>
      </c>
      <c r="CC40" s="50">
        <f t="shared" si="59"/>
        <v>5.6536724148425668</v>
      </c>
      <c r="CD40" s="21">
        <v>0.7</v>
      </c>
      <c r="CE40" s="61">
        <v>1</v>
      </c>
      <c r="CF40" s="213">
        <f t="shared" si="13"/>
        <v>6.3928571428571441</v>
      </c>
      <c r="CG40" s="215">
        <f t="shared" si="14"/>
        <v>3125.3139320165219</v>
      </c>
      <c r="CH40" s="217">
        <f t="shared" si="15"/>
        <v>19.979685493962769</v>
      </c>
    </row>
    <row r="41" spans="1:86" s="2" customFormat="1">
      <c r="A41" s="222">
        <v>11.03</v>
      </c>
      <c r="B41" s="33" t="s">
        <v>60</v>
      </c>
      <c r="C41" s="13">
        <v>20</v>
      </c>
      <c r="D41" s="14">
        <v>20</v>
      </c>
      <c r="E41" s="14">
        <v>7</v>
      </c>
      <c r="F41" s="12">
        <v>0.05</v>
      </c>
      <c r="G41" s="38">
        <f t="shared" si="18"/>
        <v>1.4388489208633093</v>
      </c>
      <c r="H41" s="13">
        <v>10</v>
      </c>
      <c r="I41" s="14">
        <v>5</v>
      </c>
      <c r="J41" s="14">
        <v>313</v>
      </c>
      <c r="K41" s="14">
        <v>0.8</v>
      </c>
      <c r="L41" s="39">
        <f t="shared" si="19"/>
        <v>3756</v>
      </c>
      <c r="M41" s="22">
        <v>300</v>
      </c>
      <c r="N41" s="23">
        <v>1</v>
      </c>
      <c r="O41" s="41">
        <f t="shared" si="20"/>
        <v>300</v>
      </c>
      <c r="P41" s="24">
        <v>0.5</v>
      </c>
      <c r="Q41" s="43">
        <f t="shared" si="0"/>
        <v>82.352941176470594</v>
      </c>
      <c r="R41" s="21">
        <v>0</v>
      </c>
      <c r="S41" s="45">
        <f t="shared" si="21"/>
        <v>0.20588235294117649</v>
      </c>
      <c r="T41" s="45">
        <f t="shared" si="1"/>
        <v>0.26249999999999996</v>
      </c>
      <c r="U41" s="211" t="s">
        <v>34</v>
      </c>
      <c r="V41" s="212">
        <v>90</v>
      </c>
      <c r="W41" s="57">
        <v>1.25</v>
      </c>
      <c r="X41" s="47">
        <f t="shared" si="22"/>
        <v>0.73746312684365778</v>
      </c>
      <c r="Y41" s="21">
        <v>2</v>
      </c>
      <c r="Z41" s="21">
        <v>1.1000000000000001</v>
      </c>
      <c r="AA41" s="21">
        <v>1</v>
      </c>
      <c r="AB41" s="36">
        <v>1.44</v>
      </c>
      <c r="AC41" s="49">
        <f t="shared" si="23"/>
        <v>0.84000000000000008</v>
      </c>
      <c r="AD41" s="21">
        <v>1</v>
      </c>
      <c r="AE41" s="21">
        <v>1</v>
      </c>
      <c r="AF41" s="50">
        <f t="shared" si="28"/>
        <v>6.3360000000000003</v>
      </c>
      <c r="AG41" s="50">
        <f t="shared" si="29"/>
        <v>6.8511841002061349</v>
      </c>
      <c r="AH41" s="21">
        <v>1</v>
      </c>
      <c r="AI41" s="29">
        <v>1</v>
      </c>
      <c r="AJ41" s="212">
        <v>130</v>
      </c>
      <c r="AK41" s="59">
        <v>1.35</v>
      </c>
      <c r="AL41" s="47">
        <f t="shared" si="30"/>
        <v>0.79646017699115046</v>
      </c>
      <c r="AM41" s="21">
        <v>1</v>
      </c>
      <c r="AN41" s="21">
        <v>1</v>
      </c>
      <c r="AO41" s="21">
        <v>1</v>
      </c>
      <c r="AP41" s="36">
        <v>1</v>
      </c>
      <c r="AQ41" s="49">
        <f t="shared" si="24"/>
        <v>0.84000000000000008</v>
      </c>
      <c r="AR41" s="21">
        <v>1</v>
      </c>
      <c r="AS41" s="21">
        <v>1</v>
      </c>
      <c r="AT41" s="50">
        <f t="shared" si="16"/>
        <v>2</v>
      </c>
      <c r="AU41" s="50">
        <f t="shared" si="25"/>
        <v>2.9941374146344817</v>
      </c>
      <c r="AV41" s="21">
        <f t="shared" si="7"/>
        <v>0.5</v>
      </c>
      <c r="AW41" s="61">
        <v>1</v>
      </c>
      <c r="AX41" s="213">
        <f t="shared" si="8"/>
        <v>5.65</v>
      </c>
      <c r="AY41" s="214">
        <f t="shared" si="9"/>
        <v>3.6217948717948718</v>
      </c>
      <c r="AZ41" s="215">
        <f t="shared" si="3"/>
        <v>2811.5786351741967</v>
      </c>
      <c r="BA41" s="215">
        <f t="shared" si="4"/>
        <v>966.7872766474884</v>
      </c>
      <c r="BB41" s="216">
        <f t="shared" si="5"/>
        <v>15.885419288734212</v>
      </c>
      <c r="BC41" s="217">
        <f t="shared" si="5"/>
        <v>3.5015052006784035</v>
      </c>
      <c r="BD41" s="212">
        <v>70</v>
      </c>
      <c r="BE41" s="218">
        <f t="shared" si="61"/>
        <v>1.25</v>
      </c>
      <c r="BF41" s="47">
        <f t="shared" si="61"/>
        <v>0.73746312684365778</v>
      </c>
      <c r="BG41" s="53">
        <f t="shared" si="61"/>
        <v>2</v>
      </c>
      <c r="BH41" s="53">
        <f t="shared" si="61"/>
        <v>1.1000000000000001</v>
      </c>
      <c r="BI41" s="53">
        <f t="shared" si="61"/>
        <v>1</v>
      </c>
      <c r="BJ41" s="219">
        <f t="shared" si="61"/>
        <v>1.44</v>
      </c>
      <c r="BK41" s="49">
        <f t="shared" si="60"/>
        <v>0.84000000000000008</v>
      </c>
      <c r="BL41" s="53">
        <f t="shared" si="60"/>
        <v>1</v>
      </c>
      <c r="BM41" s="53">
        <f t="shared" si="60"/>
        <v>1</v>
      </c>
      <c r="BN41" s="50">
        <f t="shared" si="60"/>
        <v>6.3360000000000003</v>
      </c>
      <c r="BO41" s="50">
        <f t="shared" si="60"/>
        <v>6.8511841002061349</v>
      </c>
      <c r="BP41" s="53">
        <f t="shared" si="60"/>
        <v>1</v>
      </c>
      <c r="BQ41" s="220">
        <f t="shared" si="60"/>
        <v>1</v>
      </c>
      <c r="BR41" s="212">
        <v>100</v>
      </c>
      <c r="BS41" s="59">
        <v>1.35</v>
      </c>
      <c r="BT41" s="47">
        <f t="shared" si="11"/>
        <v>0.79646017699115046</v>
      </c>
      <c r="BU41" s="21">
        <v>1</v>
      </c>
      <c r="BV41" s="21">
        <v>1</v>
      </c>
      <c r="BW41" s="21">
        <v>1</v>
      </c>
      <c r="BX41" s="36">
        <v>1</v>
      </c>
      <c r="BY41" s="49">
        <f t="shared" si="57"/>
        <v>0.84000000000000008</v>
      </c>
      <c r="BZ41" s="21">
        <v>1</v>
      </c>
      <c r="CA41" s="21">
        <v>1</v>
      </c>
      <c r="CB41" s="50">
        <f t="shared" si="58"/>
        <v>2</v>
      </c>
      <c r="CC41" s="50">
        <f t="shared" si="59"/>
        <v>2.9941374146344817</v>
      </c>
      <c r="CD41" s="21">
        <v>0.7</v>
      </c>
      <c r="CE41" s="61">
        <v>1</v>
      </c>
      <c r="CF41" s="213">
        <f t="shared" si="13"/>
        <v>7.2642857142857142</v>
      </c>
      <c r="CG41" s="215">
        <f t="shared" si="14"/>
        <v>2811.5786351741967</v>
      </c>
      <c r="CH41" s="217">
        <f t="shared" si="15"/>
        <v>20.424110514086841</v>
      </c>
    </row>
    <row r="42" spans="1:86" s="2" customFormat="1">
      <c r="A42" s="222">
        <v>12.01</v>
      </c>
      <c r="B42" s="35" t="s">
        <v>61</v>
      </c>
      <c r="C42" s="13">
        <v>10</v>
      </c>
      <c r="D42" s="14">
        <v>2</v>
      </c>
      <c r="E42" s="14">
        <v>2.5</v>
      </c>
      <c r="F42" s="12">
        <v>0.05</v>
      </c>
      <c r="G42" s="38">
        <f t="shared" si="18"/>
        <v>0.68027210884353739</v>
      </c>
      <c r="H42" s="13">
        <v>11</v>
      </c>
      <c r="I42" s="14">
        <v>2</v>
      </c>
      <c r="J42" s="14">
        <v>365</v>
      </c>
      <c r="K42" s="14">
        <v>0.8</v>
      </c>
      <c r="L42" s="39">
        <f t="shared" si="19"/>
        <v>3796</v>
      </c>
      <c r="M42" s="22">
        <v>100</v>
      </c>
      <c r="N42" s="23">
        <v>1</v>
      </c>
      <c r="O42" s="41">
        <f t="shared" si="20"/>
        <v>100</v>
      </c>
      <c r="P42" s="24">
        <v>0.3</v>
      </c>
      <c r="Q42" s="43">
        <f t="shared" si="0"/>
        <v>8.8235294117647065</v>
      </c>
      <c r="R42" s="21">
        <v>0</v>
      </c>
      <c r="S42" s="45">
        <f t="shared" si="21"/>
        <v>0.44117647058823534</v>
      </c>
      <c r="T42" s="45">
        <f t="shared" si="1"/>
        <v>0.17499999999999999</v>
      </c>
      <c r="U42" s="211" t="s">
        <v>62</v>
      </c>
      <c r="V42" s="212">
        <v>90</v>
      </c>
      <c r="W42" s="57">
        <v>1.25</v>
      </c>
      <c r="X42" s="47">
        <f t="shared" si="22"/>
        <v>0.50607287449392702</v>
      </c>
      <c r="Y42" s="21">
        <v>2</v>
      </c>
      <c r="Z42" s="21">
        <v>1.1000000000000001</v>
      </c>
      <c r="AA42" s="21">
        <v>1</v>
      </c>
      <c r="AB42" s="36">
        <v>1.44</v>
      </c>
      <c r="AC42" s="49">
        <f t="shared" si="23"/>
        <v>1.2000000000000002</v>
      </c>
      <c r="AD42" s="21">
        <v>1</v>
      </c>
      <c r="AE42" s="21">
        <v>1</v>
      </c>
      <c r="AF42" s="50">
        <f t="shared" si="28"/>
        <v>7.6032000000000011</v>
      </c>
      <c r="AG42" s="50">
        <f t="shared" si="29"/>
        <v>7.6032000000000011</v>
      </c>
      <c r="AH42" s="21">
        <v>1</v>
      </c>
      <c r="AI42" s="29">
        <v>0.5</v>
      </c>
      <c r="AJ42" s="212">
        <v>130</v>
      </c>
      <c r="AK42" s="59">
        <v>1.35</v>
      </c>
      <c r="AL42" s="47">
        <f t="shared" si="30"/>
        <v>0.54655870445344124</v>
      </c>
      <c r="AM42" s="21">
        <v>1</v>
      </c>
      <c r="AN42" s="21">
        <v>1</v>
      </c>
      <c r="AO42" s="21">
        <v>1</v>
      </c>
      <c r="AP42" s="36">
        <v>1</v>
      </c>
      <c r="AQ42" s="49">
        <f t="shared" si="24"/>
        <v>1.2000000000000002</v>
      </c>
      <c r="AR42" s="21">
        <v>1</v>
      </c>
      <c r="AS42" s="21">
        <v>1</v>
      </c>
      <c r="AT42" s="50">
        <f t="shared" si="16"/>
        <v>2.4000000000000004</v>
      </c>
      <c r="AU42" s="50">
        <f t="shared" si="25"/>
        <v>2.4000000000000004</v>
      </c>
      <c r="AV42" s="21">
        <f t="shared" si="7"/>
        <v>0.4</v>
      </c>
      <c r="AW42" s="61">
        <v>0.5</v>
      </c>
      <c r="AX42" s="213">
        <f t="shared" si="8"/>
        <v>2.7444444444444454</v>
      </c>
      <c r="AY42" s="214">
        <f t="shared" si="9"/>
        <v>1.7592592592592593</v>
      </c>
      <c r="AZ42" s="215">
        <f t="shared" si="3"/>
        <v>1402.0672000000004</v>
      </c>
      <c r="BA42" s="215">
        <f t="shared" si="4"/>
        <v>256.96000000000004</v>
      </c>
      <c r="BB42" s="216">
        <f t="shared" si="5"/>
        <v>3.8478955377777804</v>
      </c>
      <c r="BC42" s="217">
        <f t="shared" si="5"/>
        <v>0.45205925925925933</v>
      </c>
      <c r="BD42" s="212">
        <v>70</v>
      </c>
      <c r="BE42" s="218">
        <f t="shared" si="61"/>
        <v>1.25</v>
      </c>
      <c r="BF42" s="47">
        <f t="shared" si="61"/>
        <v>0.50607287449392702</v>
      </c>
      <c r="BG42" s="53">
        <f t="shared" si="61"/>
        <v>2</v>
      </c>
      <c r="BH42" s="53">
        <f t="shared" si="61"/>
        <v>1.1000000000000001</v>
      </c>
      <c r="BI42" s="53">
        <f t="shared" si="61"/>
        <v>1</v>
      </c>
      <c r="BJ42" s="219">
        <f t="shared" si="61"/>
        <v>1.44</v>
      </c>
      <c r="BK42" s="49">
        <f t="shared" si="60"/>
        <v>1.2000000000000002</v>
      </c>
      <c r="BL42" s="53">
        <f t="shared" si="60"/>
        <v>1</v>
      </c>
      <c r="BM42" s="53">
        <f t="shared" si="60"/>
        <v>1</v>
      </c>
      <c r="BN42" s="50">
        <f t="shared" si="60"/>
        <v>7.6032000000000011</v>
      </c>
      <c r="BO42" s="50">
        <f t="shared" si="60"/>
        <v>7.6032000000000011</v>
      </c>
      <c r="BP42" s="53">
        <f t="shared" si="60"/>
        <v>1</v>
      </c>
      <c r="BQ42" s="220">
        <f t="shared" si="60"/>
        <v>0.5</v>
      </c>
      <c r="BR42" s="212">
        <v>100</v>
      </c>
      <c r="BS42" s="59">
        <v>1.35</v>
      </c>
      <c r="BT42" s="47">
        <f t="shared" si="11"/>
        <v>0.54655870445344124</v>
      </c>
      <c r="BU42" s="21">
        <v>1</v>
      </c>
      <c r="BV42" s="21">
        <v>1</v>
      </c>
      <c r="BW42" s="21">
        <v>1</v>
      </c>
      <c r="BX42" s="36">
        <v>1</v>
      </c>
      <c r="BY42" s="49">
        <f t="shared" si="57"/>
        <v>1.2000000000000002</v>
      </c>
      <c r="BZ42" s="21">
        <v>1</v>
      </c>
      <c r="CA42" s="21">
        <v>1</v>
      </c>
      <c r="CB42" s="50">
        <f t="shared" si="58"/>
        <v>2.4000000000000004</v>
      </c>
      <c r="CC42" s="50">
        <f t="shared" si="59"/>
        <v>2.4000000000000004</v>
      </c>
      <c r="CD42" s="21">
        <v>0.5</v>
      </c>
      <c r="CE42" s="61">
        <v>0.5</v>
      </c>
      <c r="CF42" s="213">
        <f t="shared" si="13"/>
        <v>3.5285714285714294</v>
      </c>
      <c r="CG42" s="215">
        <f t="shared" si="14"/>
        <v>1402.0672000000004</v>
      </c>
      <c r="CH42" s="217">
        <f t="shared" si="15"/>
        <v>4.9472942628571452</v>
      </c>
    </row>
    <row r="43" spans="1:86" s="2" customFormat="1">
      <c r="A43" s="222">
        <v>12.02</v>
      </c>
      <c r="B43" s="35" t="s">
        <v>63</v>
      </c>
      <c r="C43" s="13">
        <v>10</v>
      </c>
      <c r="D43" s="14">
        <v>2</v>
      </c>
      <c r="E43" s="14">
        <v>2.5</v>
      </c>
      <c r="F43" s="12">
        <v>0.05</v>
      </c>
      <c r="G43" s="38">
        <f t="shared" si="18"/>
        <v>0.68027210884353739</v>
      </c>
      <c r="H43" s="13">
        <v>11</v>
      </c>
      <c r="I43" s="14">
        <v>13</v>
      </c>
      <c r="J43" s="14">
        <v>365</v>
      </c>
      <c r="K43" s="14">
        <v>0.8</v>
      </c>
      <c r="L43" s="39">
        <f t="shared" si="19"/>
        <v>7008</v>
      </c>
      <c r="M43" s="22">
        <v>200</v>
      </c>
      <c r="N43" s="23">
        <v>1</v>
      </c>
      <c r="O43" s="41">
        <f t="shared" si="20"/>
        <v>200</v>
      </c>
      <c r="P43" s="24">
        <v>0.3</v>
      </c>
      <c r="Q43" s="43">
        <f t="shared" si="0"/>
        <v>8.8235294117647065</v>
      </c>
      <c r="R43" s="21">
        <v>0</v>
      </c>
      <c r="S43" s="45">
        <f t="shared" si="21"/>
        <v>0.44117647058823534</v>
      </c>
      <c r="T43" s="45">
        <f t="shared" si="1"/>
        <v>0.21875</v>
      </c>
      <c r="U43" s="211" t="s">
        <v>62</v>
      </c>
      <c r="V43" s="212">
        <v>90</v>
      </c>
      <c r="W43" s="57">
        <v>1.25</v>
      </c>
      <c r="X43" s="47">
        <f t="shared" si="22"/>
        <v>0.50607287449392702</v>
      </c>
      <c r="Y43" s="21">
        <v>2</v>
      </c>
      <c r="Z43" s="21">
        <v>1.1000000000000001</v>
      </c>
      <c r="AA43" s="21">
        <v>1</v>
      </c>
      <c r="AB43" s="36">
        <v>1.44</v>
      </c>
      <c r="AC43" s="49">
        <f t="shared" si="23"/>
        <v>1.2000000000000002</v>
      </c>
      <c r="AD43" s="21">
        <v>1</v>
      </c>
      <c r="AE43" s="21">
        <v>1</v>
      </c>
      <c r="AF43" s="50">
        <f t="shared" si="28"/>
        <v>7.6032000000000011</v>
      </c>
      <c r="AG43" s="50">
        <f t="shared" si="29"/>
        <v>7.6032000000000011</v>
      </c>
      <c r="AH43" s="21">
        <v>1</v>
      </c>
      <c r="AI43" s="29">
        <v>0.5</v>
      </c>
      <c r="AJ43" s="212">
        <v>130</v>
      </c>
      <c r="AK43" s="59">
        <v>1.35</v>
      </c>
      <c r="AL43" s="47">
        <f t="shared" si="30"/>
        <v>0.54655870445344124</v>
      </c>
      <c r="AM43" s="21">
        <v>1</v>
      </c>
      <c r="AN43" s="21">
        <v>1</v>
      </c>
      <c r="AO43" s="21">
        <v>1</v>
      </c>
      <c r="AP43" s="36">
        <v>1</v>
      </c>
      <c r="AQ43" s="49">
        <f t="shared" si="24"/>
        <v>1.2000000000000002</v>
      </c>
      <c r="AR43" s="21">
        <v>1</v>
      </c>
      <c r="AS43" s="21">
        <v>1</v>
      </c>
      <c r="AT43" s="50">
        <f t="shared" si="16"/>
        <v>2.4000000000000004</v>
      </c>
      <c r="AU43" s="50">
        <f t="shared" si="25"/>
        <v>2.4000000000000004</v>
      </c>
      <c r="AV43" s="21">
        <f t="shared" si="7"/>
        <v>0.4</v>
      </c>
      <c r="AW43" s="61">
        <v>0.5</v>
      </c>
      <c r="AX43" s="213">
        <f t="shared" si="8"/>
        <v>5.4888888888888907</v>
      </c>
      <c r="AY43" s="214">
        <f t="shared" si="9"/>
        <v>3.5185185185185186</v>
      </c>
      <c r="AZ43" s="215">
        <f t="shared" si="3"/>
        <v>3008.0672000000004</v>
      </c>
      <c r="BA43" s="215">
        <f t="shared" si="4"/>
        <v>899.36000000000013</v>
      </c>
      <c r="BB43" s="216">
        <f t="shared" si="5"/>
        <v>16.510946631111118</v>
      </c>
      <c r="BC43" s="217">
        <f t="shared" si="5"/>
        <v>3.164414814814815</v>
      </c>
      <c r="BD43" s="212">
        <v>70</v>
      </c>
      <c r="BE43" s="218">
        <f t="shared" si="61"/>
        <v>1.25</v>
      </c>
      <c r="BF43" s="47">
        <f t="shared" si="61"/>
        <v>0.50607287449392702</v>
      </c>
      <c r="BG43" s="53">
        <f t="shared" si="61"/>
        <v>2</v>
      </c>
      <c r="BH43" s="53">
        <f t="shared" si="61"/>
        <v>1.1000000000000001</v>
      </c>
      <c r="BI43" s="53">
        <f t="shared" si="61"/>
        <v>1</v>
      </c>
      <c r="BJ43" s="219">
        <f t="shared" si="61"/>
        <v>1.44</v>
      </c>
      <c r="BK43" s="49">
        <f t="shared" si="60"/>
        <v>1.2000000000000002</v>
      </c>
      <c r="BL43" s="53">
        <f t="shared" si="60"/>
        <v>1</v>
      </c>
      <c r="BM43" s="53">
        <f t="shared" si="60"/>
        <v>1</v>
      </c>
      <c r="BN43" s="50">
        <f t="shared" si="60"/>
        <v>7.6032000000000011</v>
      </c>
      <c r="BO43" s="50">
        <f t="shared" si="60"/>
        <v>7.6032000000000011</v>
      </c>
      <c r="BP43" s="53">
        <f t="shared" si="60"/>
        <v>1</v>
      </c>
      <c r="BQ43" s="220">
        <f t="shared" si="60"/>
        <v>0.5</v>
      </c>
      <c r="BR43" s="212">
        <v>100</v>
      </c>
      <c r="BS43" s="59">
        <v>1.35</v>
      </c>
      <c r="BT43" s="47">
        <f t="shared" si="11"/>
        <v>0.54655870445344124</v>
      </c>
      <c r="BU43" s="21">
        <v>1</v>
      </c>
      <c r="BV43" s="21">
        <v>1</v>
      </c>
      <c r="BW43" s="21">
        <v>1</v>
      </c>
      <c r="BX43" s="36">
        <v>1</v>
      </c>
      <c r="BY43" s="49">
        <f t="shared" si="57"/>
        <v>1.2000000000000002</v>
      </c>
      <c r="BZ43" s="21">
        <v>1</v>
      </c>
      <c r="CA43" s="21">
        <v>1</v>
      </c>
      <c r="CB43" s="50">
        <f t="shared" si="58"/>
        <v>2.4000000000000004</v>
      </c>
      <c r="CC43" s="50">
        <f t="shared" si="59"/>
        <v>2.4000000000000004</v>
      </c>
      <c r="CD43" s="21">
        <v>0.5</v>
      </c>
      <c r="CE43" s="61">
        <v>0.5</v>
      </c>
      <c r="CF43" s="213">
        <f t="shared" si="13"/>
        <v>7.0571428571428587</v>
      </c>
      <c r="CG43" s="215">
        <f t="shared" si="14"/>
        <v>3008.0672000000004</v>
      </c>
      <c r="CH43" s="217">
        <f t="shared" si="15"/>
        <v>21.228359954285722</v>
      </c>
    </row>
    <row r="44" spans="1:86" s="2" customFormat="1">
      <c r="A44" s="222">
        <v>12.03</v>
      </c>
      <c r="B44" s="33" t="s">
        <v>64</v>
      </c>
      <c r="C44" s="13">
        <v>10</v>
      </c>
      <c r="D44" s="14">
        <v>2</v>
      </c>
      <c r="E44" s="14">
        <v>2.5</v>
      </c>
      <c r="F44" s="12">
        <v>0.05</v>
      </c>
      <c r="G44" s="38">
        <f t="shared" si="18"/>
        <v>0.68027210884353739</v>
      </c>
      <c r="H44" s="13">
        <v>11</v>
      </c>
      <c r="I44" s="14">
        <v>2</v>
      </c>
      <c r="J44" s="14">
        <v>365</v>
      </c>
      <c r="K44" s="14">
        <v>0.8</v>
      </c>
      <c r="L44" s="39">
        <f t="shared" si="19"/>
        <v>3796</v>
      </c>
      <c r="M44" s="55">
        <v>100</v>
      </c>
      <c r="N44" s="23">
        <v>1</v>
      </c>
      <c r="O44" s="41">
        <f t="shared" si="20"/>
        <v>100</v>
      </c>
      <c r="P44" s="24">
        <v>0.3</v>
      </c>
      <c r="Q44" s="43">
        <f t="shared" si="0"/>
        <v>8.8235294117647065</v>
      </c>
      <c r="R44" s="21">
        <v>0</v>
      </c>
      <c r="S44" s="45">
        <f t="shared" si="21"/>
        <v>0.44117647058823534</v>
      </c>
      <c r="T44" s="45">
        <f t="shared" si="1"/>
        <v>0.17499999999999999</v>
      </c>
      <c r="U44" s="211" t="s">
        <v>62</v>
      </c>
      <c r="V44" s="212">
        <v>90</v>
      </c>
      <c r="W44" s="57">
        <v>1.25</v>
      </c>
      <c r="X44" s="47">
        <f t="shared" si="22"/>
        <v>0.50607287449392702</v>
      </c>
      <c r="Y44" s="21">
        <v>2</v>
      </c>
      <c r="Z44" s="21">
        <v>1.1000000000000001</v>
      </c>
      <c r="AA44" s="21">
        <v>1</v>
      </c>
      <c r="AB44" s="36">
        <v>1.44</v>
      </c>
      <c r="AC44" s="49">
        <f t="shared" si="23"/>
        <v>1.2000000000000002</v>
      </c>
      <c r="AD44" s="21">
        <v>1</v>
      </c>
      <c r="AE44" s="21">
        <v>1</v>
      </c>
      <c r="AF44" s="50">
        <f t="shared" si="28"/>
        <v>7.6032000000000011</v>
      </c>
      <c r="AG44" s="50">
        <f t="shared" si="29"/>
        <v>7.6032000000000011</v>
      </c>
      <c r="AH44" s="21">
        <v>1</v>
      </c>
      <c r="AI44" s="29">
        <v>0.5</v>
      </c>
      <c r="AJ44" s="212">
        <v>130</v>
      </c>
      <c r="AK44" s="59">
        <v>1.35</v>
      </c>
      <c r="AL44" s="47">
        <f t="shared" si="30"/>
        <v>0.54655870445344124</v>
      </c>
      <c r="AM44" s="21">
        <v>1</v>
      </c>
      <c r="AN44" s="21">
        <v>1</v>
      </c>
      <c r="AO44" s="21">
        <v>1</v>
      </c>
      <c r="AP44" s="36">
        <v>1</v>
      </c>
      <c r="AQ44" s="49">
        <f t="shared" si="24"/>
        <v>1.2000000000000002</v>
      </c>
      <c r="AR44" s="21">
        <v>1</v>
      </c>
      <c r="AS44" s="21">
        <v>1</v>
      </c>
      <c r="AT44" s="50">
        <f t="shared" si="16"/>
        <v>2.4000000000000004</v>
      </c>
      <c r="AU44" s="50">
        <f t="shared" si="25"/>
        <v>2.4000000000000004</v>
      </c>
      <c r="AV44" s="21">
        <f t="shared" si="7"/>
        <v>0.4</v>
      </c>
      <c r="AW44" s="61">
        <v>0.5</v>
      </c>
      <c r="AX44" s="213">
        <f t="shared" si="8"/>
        <v>2.7444444444444454</v>
      </c>
      <c r="AY44" s="214">
        <f t="shared" si="9"/>
        <v>1.7592592592592593</v>
      </c>
      <c r="AZ44" s="215">
        <f t="shared" si="3"/>
        <v>1402.0672000000004</v>
      </c>
      <c r="BA44" s="215">
        <f t="shared" si="4"/>
        <v>256.96000000000004</v>
      </c>
      <c r="BB44" s="216">
        <f t="shared" si="5"/>
        <v>3.8478955377777804</v>
      </c>
      <c r="BC44" s="217">
        <f t="shared" si="5"/>
        <v>0.45205925925925933</v>
      </c>
      <c r="BD44" s="212">
        <v>70</v>
      </c>
      <c r="BE44" s="218">
        <f t="shared" si="61"/>
        <v>1.25</v>
      </c>
      <c r="BF44" s="47">
        <f t="shared" si="61"/>
        <v>0.50607287449392702</v>
      </c>
      <c r="BG44" s="53">
        <f t="shared" si="61"/>
        <v>2</v>
      </c>
      <c r="BH44" s="53">
        <f t="shared" si="61"/>
        <v>1.1000000000000001</v>
      </c>
      <c r="BI44" s="53">
        <f t="shared" si="61"/>
        <v>1</v>
      </c>
      <c r="BJ44" s="219">
        <f t="shared" si="61"/>
        <v>1.44</v>
      </c>
      <c r="BK44" s="49">
        <f t="shared" si="60"/>
        <v>1.2000000000000002</v>
      </c>
      <c r="BL44" s="53">
        <f t="shared" si="60"/>
        <v>1</v>
      </c>
      <c r="BM44" s="53">
        <f t="shared" si="60"/>
        <v>1</v>
      </c>
      <c r="BN44" s="50">
        <f t="shared" si="60"/>
        <v>7.6032000000000011</v>
      </c>
      <c r="BO44" s="50">
        <f t="shared" si="60"/>
        <v>7.6032000000000011</v>
      </c>
      <c r="BP44" s="53">
        <f t="shared" si="60"/>
        <v>1</v>
      </c>
      <c r="BQ44" s="220">
        <f t="shared" si="60"/>
        <v>0.5</v>
      </c>
      <c r="BR44" s="212">
        <v>100</v>
      </c>
      <c r="BS44" s="59">
        <v>1.35</v>
      </c>
      <c r="BT44" s="47">
        <f t="shared" si="11"/>
        <v>0.54655870445344124</v>
      </c>
      <c r="BU44" s="21">
        <v>1</v>
      </c>
      <c r="BV44" s="21">
        <v>1</v>
      </c>
      <c r="BW44" s="21">
        <v>1</v>
      </c>
      <c r="BX44" s="36">
        <v>1</v>
      </c>
      <c r="BY44" s="49">
        <f t="shared" si="57"/>
        <v>1.2000000000000002</v>
      </c>
      <c r="BZ44" s="21">
        <v>1</v>
      </c>
      <c r="CA44" s="21">
        <v>1</v>
      </c>
      <c r="CB44" s="50">
        <f t="shared" si="58"/>
        <v>2.4000000000000004</v>
      </c>
      <c r="CC44" s="50">
        <f t="shared" si="59"/>
        <v>2.4000000000000004</v>
      </c>
      <c r="CD44" s="21">
        <v>0.5</v>
      </c>
      <c r="CE44" s="61">
        <v>0.5</v>
      </c>
      <c r="CF44" s="213">
        <f t="shared" si="13"/>
        <v>3.5285714285714294</v>
      </c>
      <c r="CG44" s="215">
        <f t="shared" si="14"/>
        <v>1402.0672000000004</v>
      </c>
      <c r="CH44" s="217">
        <f t="shared" si="15"/>
        <v>4.9472942628571452</v>
      </c>
    </row>
    <row r="45" spans="1:86" s="2" customFormat="1">
      <c r="A45" s="222" t="s">
        <v>5145</v>
      </c>
      <c r="B45" s="33" t="s">
        <v>5146</v>
      </c>
      <c r="C45" s="13">
        <v>4</v>
      </c>
      <c r="D45" s="14">
        <v>5</v>
      </c>
      <c r="E45" s="14">
        <v>2.5</v>
      </c>
      <c r="F45" s="12">
        <v>0.05</v>
      </c>
      <c r="G45" s="38">
        <f t="shared" si="18"/>
        <v>0.90702947845804982</v>
      </c>
      <c r="H45" s="13">
        <v>11</v>
      </c>
      <c r="I45" s="14">
        <v>2</v>
      </c>
      <c r="J45" s="14">
        <v>365</v>
      </c>
      <c r="K45" s="14">
        <v>0.8</v>
      </c>
      <c r="L45" s="39">
        <f t="shared" si="19"/>
        <v>3796</v>
      </c>
      <c r="M45" s="22">
        <v>100</v>
      </c>
      <c r="N45" s="23">
        <v>1</v>
      </c>
      <c r="O45" s="41">
        <f t="shared" si="20"/>
        <v>100</v>
      </c>
      <c r="P45" s="24">
        <v>0.3</v>
      </c>
      <c r="Q45" s="43">
        <f t="shared" si="0"/>
        <v>3.5294117647058822</v>
      </c>
      <c r="R45" s="21">
        <v>0</v>
      </c>
      <c r="S45" s="45">
        <f t="shared" si="21"/>
        <v>0.1764705882352941</v>
      </c>
      <c r="T45" s="45">
        <f t="shared" si="1"/>
        <v>0.17499999999999999</v>
      </c>
      <c r="U45" s="211" t="s">
        <v>62</v>
      </c>
      <c r="V45" s="212">
        <v>90</v>
      </c>
      <c r="W45" s="57">
        <v>1.25</v>
      </c>
      <c r="X45" s="47">
        <f t="shared" si="22"/>
        <v>0.59453032104637327</v>
      </c>
      <c r="Y45" s="21">
        <v>2</v>
      </c>
      <c r="Z45" s="21">
        <v>1.1000000000000001</v>
      </c>
      <c r="AA45" s="21">
        <v>1</v>
      </c>
      <c r="AB45" s="36">
        <v>1.44</v>
      </c>
      <c r="AC45" s="49">
        <f t="shared" si="23"/>
        <v>1.2000000000000002</v>
      </c>
      <c r="AD45" s="21">
        <v>1</v>
      </c>
      <c r="AE45" s="21">
        <v>1</v>
      </c>
      <c r="AF45" s="50">
        <f t="shared" si="28"/>
        <v>7.6032000000000011</v>
      </c>
      <c r="AG45" s="50">
        <f t="shared" si="29"/>
        <v>7.6032000000000011</v>
      </c>
      <c r="AH45" s="21">
        <v>1</v>
      </c>
      <c r="AI45" s="29">
        <v>0.5</v>
      </c>
      <c r="AJ45" s="212">
        <v>130</v>
      </c>
      <c r="AK45" s="59">
        <v>1.35</v>
      </c>
      <c r="AL45" s="47">
        <f t="shared" si="30"/>
        <v>0.64209274673008321</v>
      </c>
      <c r="AM45" s="21">
        <v>1</v>
      </c>
      <c r="AN45" s="21">
        <v>1</v>
      </c>
      <c r="AO45" s="21">
        <v>1</v>
      </c>
      <c r="AP45" s="36">
        <v>1</v>
      </c>
      <c r="AQ45" s="49">
        <f t="shared" si="24"/>
        <v>1.2000000000000002</v>
      </c>
      <c r="AR45" s="21">
        <v>1</v>
      </c>
      <c r="AS45" s="21">
        <v>1</v>
      </c>
      <c r="AT45" s="50">
        <f t="shared" si="16"/>
        <v>2.4000000000000004</v>
      </c>
      <c r="AU45" s="50">
        <f t="shared" si="25"/>
        <v>2.4000000000000004</v>
      </c>
      <c r="AV45" s="21">
        <f t="shared" si="7"/>
        <v>0.4</v>
      </c>
      <c r="AW45" s="61">
        <v>0.5</v>
      </c>
      <c r="AX45" s="213">
        <f t="shared" si="8"/>
        <v>2.3361111111111117</v>
      </c>
      <c r="AY45" s="214">
        <f t="shared" si="9"/>
        <v>1.4975071225071226</v>
      </c>
      <c r="AZ45" s="215">
        <f t="shared" si="3"/>
        <v>1402.0672000000004</v>
      </c>
      <c r="BA45" s="215">
        <f t="shared" si="4"/>
        <v>256.96000000000004</v>
      </c>
      <c r="BB45" s="216">
        <f t="shared" si="5"/>
        <v>3.2753847644444463</v>
      </c>
      <c r="BC45" s="217">
        <f t="shared" si="5"/>
        <v>0.3847994301994303</v>
      </c>
      <c r="BD45" s="212">
        <v>70</v>
      </c>
      <c r="BE45" s="218">
        <f t="shared" si="61"/>
        <v>1.25</v>
      </c>
      <c r="BF45" s="47">
        <f t="shared" si="61"/>
        <v>0.59453032104637327</v>
      </c>
      <c r="BG45" s="53">
        <f t="shared" si="61"/>
        <v>2</v>
      </c>
      <c r="BH45" s="53">
        <f t="shared" si="61"/>
        <v>1.1000000000000001</v>
      </c>
      <c r="BI45" s="53">
        <f t="shared" si="61"/>
        <v>1</v>
      </c>
      <c r="BJ45" s="219">
        <f t="shared" si="61"/>
        <v>1.44</v>
      </c>
      <c r="BK45" s="49">
        <f t="shared" si="60"/>
        <v>1.2000000000000002</v>
      </c>
      <c r="BL45" s="53">
        <f t="shared" si="60"/>
        <v>1</v>
      </c>
      <c r="BM45" s="53">
        <f t="shared" si="60"/>
        <v>1</v>
      </c>
      <c r="BN45" s="50">
        <f t="shared" si="60"/>
        <v>7.6032000000000011</v>
      </c>
      <c r="BO45" s="50">
        <f t="shared" si="60"/>
        <v>7.6032000000000011</v>
      </c>
      <c r="BP45" s="53">
        <f t="shared" si="60"/>
        <v>1</v>
      </c>
      <c r="BQ45" s="220">
        <f t="shared" si="60"/>
        <v>0.5</v>
      </c>
      <c r="BR45" s="212">
        <v>100</v>
      </c>
      <c r="BS45" s="59">
        <v>1.35</v>
      </c>
      <c r="BT45" s="47">
        <f t="shared" si="11"/>
        <v>0.64209274673008321</v>
      </c>
      <c r="BU45" s="21">
        <v>1</v>
      </c>
      <c r="BV45" s="21">
        <v>1</v>
      </c>
      <c r="BW45" s="21">
        <v>1</v>
      </c>
      <c r="BX45" s="36">
        <v>1</v>
      </c>
      <c r="BY45" s="49">
        <f t="shared" si="57"/>
        <v>1.2000000000000002</v>
      </c>
      <c r="BZ45" s="21">
        <v>1</v>
      </c>
      <c r="CA45" s="21">
        <v>1</v>
      </c>
      <c r="CB45" s="50">
        <f t="shared" si="58"/>
        <v>2.4000000000000004</v>
      </c>
      <c r="CC45" s="50">
        <f t="shared" si="59"/>
        <v>2.4000000000000004</v>
      </c>
      <c r="CD45" s="21">
        <v>0.5</v>
      </c>
      <c r="CE45" s="61">
        <v>0.5</v>
      </c>
      <c r="CF45" s="213">
        <f t="shared" si="13"/>
        <v>3.003571428571429</v>
      </c>
      <c r="CG45" s="215">
        <f t="shared" si="14"/>
        <v>1402.0672000000004</v>
      </c>
      <c r="CH45" s="217">
        <f t="shared" si="15"/>
        <v>4.2112089828571442</v>
      </c>
    </row>
    <row r="46" spans="1:86" s="2" customFormat="1">
      <c r="A46" s="209" t="s">
        <v>5147</v>
      </c>
      <c r="B46" s="210" t="s">
        <v>5148</v>
      </c>
      <c r="C46" s="13">
        <v>4</v>
      </c>
      <c r="D46" s="14">
        <v>5</v>
      </c>
      <c r="E46" s="14">
        <v>2.5</v>
      </c>
      <c r="F46" s="12">
        <v>0.05</v>
      </c>
      <c r="G46" s="38">
        <f t="shared" si="18"/>
        <v>0.90702947845804982</v>
      </c>
      <c r="H46" s="13">
        <v>11</v>
      </c>
      <c r="I46" s="14">
        <v>2</v>
      </c>
      <c r="J46" s="14">
        <v>365</v>
      </c>
      <c r="K46" s="14">
        <v>0.8</v>
      </c>
      <c r="L46" s="39">
        <f t="shared" si="19"/>
        <v>3796</v>
      </c>
      <c r="M46" s="22">
        <v>200</v>
      </c>
      <c r="N46" s="23">
        <v>1</v>
      </c>
      <c r="O46" s="41">
        <f t="shared" si="20"/>
        <v>200</v>
      </c>
      <c r="P46" s="24">
        <v>0.3</v>
      </c>
      <c r="Q46" s="43">
        <f t="shared" si="0"/>
        <v>3.5294117647058822</v>
      </c>
      <c r="R46" s="21">
        <v>0</v>
      </c>
      <c r="S46" s="45">
        <f t="shared" si="21"/>
        <v>0.1764705882352941</v>
      </c>
      <c r="T46" s="45">
        <f t="shared" si="1"/>
        <v>0.21875</v>
      </c>
      <c r="U46" s="211" t="s">
        <v>62</v>
      </c>
      <c r="V46" s="212">
        <v>90</v>
      </c>
      <c r="W46" s="57">
        <v>1.25</v>
      </c>
      <c r="X46" s="47">
        <f t="shared" si="22"/>
        <v>0.59453032104637327</v>
      </c>
      <c r="Y46" s="21">
        <v>2</v>
      </c>
      <c r="Z46" s="21">
        <v>1.1000000000000001</v>
      </c>
      <c r="AA46" s="21">
        <v>1</v>
      </c>
      <c r="AB46" s="36">
        <v>1.44</v>
      </c>
      <c r="AC46" s="49">
        <f t="shared" si="23"/>
        <v>1.2000000000000002</v>
      </c>
      <c r="AD46" s="21">
        <v>1</v>
      </c>
      <c r="AE46" s="21">
        <v>1</v>
      </c>
      <c r="AF46" s="50">
        <f t="shared" si="28"/>
        <v>7.6032000000000011</v>
      </c>
      <c r="AG46" s="50">
        <f t="shared" si="29"/>
        <v>7.9067896084206968</v>
      </c>
      <c r="AH46" s="21">
        <v>1</v>
      </c>
      <c r="AI46" s="29">
        <v>0.5</v>
      </c>
      <c r="AJ46" s="212">
        <v>130</v>
      </c>
      <c r="AK46" s="59">
        <v>1.35</v>
      </c>
      <c r="AL46" s="47">
        <f t="shared" si="30"/>
        <v>0.64209274673008321</v>
      </c>
      <c r="AM46" s="21">
        <v>1</v>
      </c>
      <c r="AN46" s="21">
        <v>1</v>
      </c>
      <c r="AO46" s="21">
        <v>1</v>
      </c>
      <c r="AP46" s="36">
        <v>1</v>
      </c>
      <c r="AQ46" s="49">
        <f t="shared" si="24"/>
        <v>1.2000000000000002</v>
      </c>
      <c r="AR46" s="21">
        <v>1</v>
      </c>
      <c r="AS46" s="21">
        <v>1</v>
      </c>
      <c r="AT46" s="50">
        <f t="shared" si="16"/>
        <v>2.4000000000000004</v>
      </c>
      <c r="AU46" s="50">
        <f t="shared" si="25"/>
        <v>3.1686265403962519</v>
      </c>
      <c r="AV46" s="21">
        <f t="shared" si="7"/>
        <v>0.4</v>
      </c>
      <c r="AW46" s="61">
        <v>0.5</v>
      </c>
      <c r="AX46" s="213">
        <f t="shared" si="8"/>
        <v>4.6722222222222234</v>
      </c>
      <c r="AY46" s="214">
        <f t="shared" si="9"/>
        <v>2.9950142450142452</v>
      </c>
      <c r="AZ46" s="215">
        <f t="shared" si="3"/>
        <v>1446.3912828294215</v>
      </c>
      <c r="BA46" s="215">
        <f t="shared" si="4"/>
        <v>301.84778995914115</v>
      </c>
      <c r="BB46" s="216">
        <f t="shared" si="5"/>
        <v>6.7578614936641319</v>
      </c>
      <c r="BC46" s="217">
        <f t="shared" si="5"/>
        <v>0.90403843075369561</v>
      </c>
      <c r="BD46" s="212">
        <v>70</v>
      </c>
      <c r="BE46" s="218">
        <f t="shared" si="61"/>
        <v>1.25</v>
      </c>
      <c r="BF46" s="47">
        <f t="shared" si="61"/>
        <v>0.59453032104637327</v>
      </c>
      <c r="BG46" s="53">
        <f t="shared" si="61"/>
        <v>2</v>
      </c>
      <c r="BH46" s="53">
        <f t="shared" si="61"/>
        <v>1.1000000000000001</v>
      </c>
      <c r="BI46" s="53">
        <f t="shared" si="61"/>
        <v>1</v>
      </c>
      <c r="BJ46" s="219">
        <f t="shared" si="61"/>
        <v>1.44</v>
      </c>
      <c r="BK46" s="49">
        <f t="shared" si="60"/>
        <v>1.2000000000000002</v>
      </c>
      <c r="BL46" s="53">
        <f t="shared" si="60"/>
        <v>1</v>
      </c>
      <c r="BM46" s="53">
        <f t="shared" si="60"/>
        <v>1</v>
      </c>
      <c r="BN46" s="50">
        <f t="shared" si="60"/>
        <v>7.6032000000000011</v>
      </c>
      <c r="BO46" s="50">
        <f t="shared" si="60"/>
        <v>7.9067896084206968</v>
      </c>
      <c r="BP46" s="53">
        <f t="shared" si="60"/>
        <v>1</v>
      </c>
      <c r="BQ46" s="220">
        <f t="shared" si="60"/>
        <v>0.5</v>
      </c>
      <c r="BR46" s="212">
        <v>100</v>
      </c>
      <c r="BS46" s="59">
        <v>1.35</v>
      </c>
      <c r="BT46" s="47">
        <f t="shared" si="11"/>
        <v>0.64209274673008321</v>
      </c>
      <c r="BU46" s="21">
        <v>1</v>
      </c>
      <c r="BV46" s="21">
        <v>1</v>
      </c>
      <c r="BW46" s="21">
        <v>1</v>
      </c>
      <c r="BX46" s="36">
        <v>1</v>
      </c>
      <c r="BY46" s="49">
        <f t="shared" si="57"/>
        <v>1.2000000000000002</v>
      </c>
      <c r="BZ46" s="21">
        <v>1</v>
      </c>
      <c r="CA46" s="21">
        <v>1</v>
      </c>
      <c r="CB46" s="50">
        <f t="shared" si="58"/>
        <v>2.4000000000000004</v>
      </c>
      <c r="CC46" s="50">
        <f t="shared" si="59"/>
        <v>3.1686265403962519</v>
      </c>
      <c r="CD46" s="21">
        <v>0.5</v>
      </c>
      <c r="CE46" s="61">
        <v>0.5</v>
      </c>
      <c r="CF46" s="213">
        <f t="shared" si="13"/>
        <v>6.007142857142858</v>
      </c>
      <c r="CG46" s="215">
        <f t="shared" si="14"/>
        <v>1446.3912828294215</v>
      </c>
      <c r="CH46" s="217">
        <f t="shared" si="15"/>
        <v>8.6886790632824535</v>
      </c>
    </row>
    <row r="47" spans="1:86" s="2" customFormat="1">
      <c r="A47" s="226">
        <v>12.05</v>
      </c>
      <c r="B47" s="227" t="s">
        <v>65</v>
      </c>
      <c r="C47" s="228">
        <v>4</v>
      </c>
      <c r="D47" s="229">
        <v>5</v>
      </c>
      <c r="E47" s="229">
        <v>2.5</v>
      </c>
      <c r="F47" s="230">
        <v>0.75</v>
      </c>
      <c r="G47" s="231">
        <f t="shared" si="18"/>
        <v>1.2698412698412698</v>
      </c>
      <c r="H47" s="228">
        <v>11</v>
      </c>
      <c r="I47" s="229">
        <v>0</v>
      </c>
      <c r="J47" s="229">
        <v>261</v>
      </c>
      <c r="K47" s="229">
        <v>0.8</v>
      </c>
      <c r="L47" s="232">
        <f t="shared" si="19"/>
        <v>2296.8000000000002</v>
      </c>
      <c r="M47" s="233">
        <v>200</v>
      </c>
      <c r="N47" s="234">
        <v>1</v>
      </c>
      <c r="O47" s="235">
        <f t="shared" si="20"/>
        <v>200</v>
      </c>
      <c r="P47" s="236">
        <v>0.3</v>
      </c>
      <c r="Q47" s="237">
        <f t="shared" si="0"/>
        <v>3.5294117647058822</v>
      </c>
      <c r="R47" s="238">
        <v>0</v>
      </c>
      <c r="S47" s="239">
        <f t="shared" si="21"/>
        <v>0.1764705882352941</v>
      </c>
      <c r="T47" s="239">
        <f t="shared" si="1"/>
        <v>0.21875</v>
      </c>
      <c r="U47" s="240" t="s">
        <v>62</v>
      </c>
      <c r="V47" s="241">
        <v>90</v>
      </c>
      <c r="W47" s="242">
        <v>1.25</v>
      </c>
      <c r="X47" s="243">
        <f t="shared" si="22"/>
        <v>0.69930069930069916</v>
      </c>
      <c r="Y47" s="238">
        <v>2</v>
      </c>
      <c r="Z47" s="238">
        <v>1.1000000000000001</v>
      </c>
      <c r="AA47" s="238">
        <v>1</v>
      </c>
      <c r="AB47" s="244">
        <v>1.44</v>
      </c>
      <c r="AC47" s="245">
        <f t="shared" si="23"/>
        <v>1.2000000000000002</v>
      </c>
      <c r="AD47" s="238">
        <v>1</v>
      </c>
      <c r="AE47" s="238">
        <v>1</v>
      </c>
      <c r="AF47" s="246">
        <f t="shared" si="28"/>
        <v>7.6032000000000011</v>
      </c>
      <c r="AG47" s="246">
        <f t="shared" si="29"/>
        <v>7.9067896084206968</v>
      </c>
      <c r="AH47" s="238">
        <v>1</v>
      </c>
      <c r="AI47" s="247">
        <v>0.5</v>
      </c>
      <c r="AJ47" s="241">
        <v>130</v>
      </c>
      <c r="AK47" s="248">
        <v>1.35</v>
      </c>
      <c r="AL47" s="243">
        <f t="shared" si="30"/>
        <v>0.75524475524475521</v>
      </c>
      <c r="AM47" s="238">
        <v>1</v>
      </c>
      <c r="AN47" s="238">
        <v>1</v>
      </c>
      <c r="AO47" s="238">
        <v>1</v>
      </c>
      <c r="AP47" s="244">
        <v>1</v>
      </c>
      <c r="AQ47" s="245">
        <f t="shared" si="24"/>
        <v>1.2000000000000002</v>
      </c>
      <c r="AR47" s="238">
        <v>1</v>
      </c>
      <c r="AS47" s="238">
        <v>1</v>
      </c>
      <c r="AT47" s="246">
        <f t="shared" si="16"/>
        <v>2.4000000000000004</v>
      </c>
      <c r="AU47" s="246">
        <f t="shared" si="25"/>
        <v>3.1686265403962519</v>
      </c>
      <c r="AV47" s="238">
        <f t="shared" si="7"/>
        <v>0.4</v>
      </c>
      <c r="AW47" s="249">
        <v>0.5</v>
      </c>
      <c r="AX47" s="250">
        <f t="shared" si="8"/>
        <v>3.9722222222222232</v>
      </c>
      <c r="AY47" s="251">
        <f t="shared" si="9"/>
        <v>2.5462962962962963</v>
      </c>
      <c r="AZ47" s="252">
        <f t="shared" si="3"/>
        <v>825.46883511912074</v>
      </c>
      <c r="BA47" s="252">
        <f t="shared" si="4"/>
        <v>132.32184432694748</v>
      </c>
      <c r="BB47" s="253">
        <f t="shared" si="5"/>
        <v>3.2789456506120636</v>
      </c>
      <c r="BC47" s="254">
        <f t="shared" si="5"/>
        <v>0.33693062212880148</v>
      </c>
      <c r="BD47" s="241">
        <v>70</v>
      </c>
      <c r="BE47" s="255">
        <f t="shared" si="61"/>
        <v>1.25</v>
      </c>
      <c r="BF47" s="243">
        <f t="shared" si="61"/>
        <v>0.69930069930069916</v>
      </c>
      <c r="BG47" s="256">
        <f t="shared" si="61"/>
        <v>2</v>
      </c>
      <c r="BH47" s="256">
        <f t="shared" si="61"/>
        <v>1.1000000000000001</v>
      </c>
      <c r="BI47" s="256">
        <f t="shared" si="61"/>
        <v>1</v>
      </c>
      <c r="BJ47" s="257">
        <f t="shared" si="61"/>
        <v>1.44</v>
      </c>
      <c r="BK47" s="245">
        <f t="shared" si="60"/>
        <v>1.2000000000000002</v>
      </c>
      <c r="BL47" s="256">
        <f t="shared" si="60"/>
        <v>1</v>
      </c>
      <c r="BM47" s="256">
        <f t="shared" si="60"/>
        <v>1</v>
      </c>
      <c r="BN47" s="246">
        <f t="shared" si="60"/>
        <v>7.6032000000000011</v>
      </c>
      <c r="BO47" s="246">
        <f t="shared" si="60"/>
        <v>7.9067896084206968</v>
      </c>
      <c r="BP47" s="256">
        <f t="shared" si="60"/>
        <v>1</v>
      </c>
      <c r="BQ47" s="258">
        <f t="shared" si="60"/>
        <v>0.5</v>
      </c>
      <c r="BR47" s="212">
        <v>100</v>
      </c>
      <c r="BS47" s="248">
        <v>1.35</v>
      </c>
      <c r="BT47" s="47">
        <f t="shared" si="11"/>
        <v>0.75524475524475521</v>
      </c>
      <c r="BU47" s="238">
        <v>1</v>
      </c>
      <c r="BV47" s="238">
        <v>1</v>
      </c>
      <c r="BW47" s="238">
        <v>1</v>
      </c>
      <c r="BX47" s="244">
        <v>1</v>
      </c>
      <c r="BY47" s="245">
        <f t="shared" si="57"/>
        <v>1.2000000000000002</v>
      </c>
      <c r="BZ47" s="238">
        <v>1</v>
      </c>
      <c r="CA47" s="238">
        <v>1</v>
      </c>
      <c r="CB47" s="246">
        <f t="shared" si="58"/>
        <v>2.4000000000000004</v>
      </c>
      <c r="CC47" s="246">
        <f t="shared" si="59"/>
        <v>3.1686265403962519</v>
      </c>
      <c r="CD47" s="21">
        <v>0.5</v>
      </c>
      <c r="CE47" s="249">
        <v>0.5</v>
      </c>
      <c r="CF47" s="250">
        <f t="shared" si="13"/>
        <v>5.1071428571428585</v>
      </c>
      <c r="CG47" s="252">
        <f t="shared" si="14"/>
        <v>825.46883511912074</v>
      </c>
      <c r="CH47" s="254">
        <f t="shared" si="15"/>
        <v>4.2157872650726533</v>
      </c>
    </row>
    <row r="48" spans="1:86" s="2" customFormat="1">
      <c r="A48" s="226">
        <v>12.06</v>
      </c>
      <c r="B48" s="227" t="s">
        <v>66</v>
      </c>
      <c r="C48" s="228">
        <v>4</v>
      </c>
      <c r="D48" s="229">
        <v>5</v>
      </c>
      <c r="E48" s="229">
        <v>2.5</v>
      </c>
      <c r="F48" s="230">
        <v>0.05</v>
      </c>
      <c r="G48" s="231">
        <f t="shared" si="18"/>
        <v>0.90702947845804982</v>
      </c>
      <c r="H48" s="228">
        <v>11</v>
      </c>
      <c r="I48" s="229">
        <v>0</v>
      </c>
      <c r="J48" s="229">
        <v>261</v>
      </c>
      <c r="K48" s="229">
        <v>0.8</v>
      </c>
      <c r="L48" s="232">
        <f t="shared" si="19"/>
        <v>2296.8000000000002</v>
      </c>
      <c r="M48" s="233">
        <v>200</v>
      </c>
      <c r="N48" s="234">
        <v>1</v>
      </c>
      <c r="O48" s="235">
        <f t="shared" si="20"/>
        <v>200</v>
      </c>
      <c r="P48" s="236">
        <v>0.3</v>
      </c>
      <c r="Q48" s="237">
        <f t="shared" si="0"/>
        <v>3.5294117647058822</v>
      </c>
      <c r="R48" s="238">
        <v>0</v>
      </c>
      <c r="S48" s="239">
        <f t="shared" si="21"/>
        <v>0.1764705882352941</v>
      </c>
      <c r="T48" s="239">
        <f t="shared" si="1"/>
        <v>0.21875</v>
      </c>
      <c r="U48" s="240" t="s">
        <v>62</v>
      </c>
      <c r="V48" s="241">
        <v>90</v>
      </c>
      <c r="W48" s="242">
        <v>1.25</v>
      </c>
      <c r="X48" s="243">
        <f t="shared" si="22"/>
        <v>0.59453032104637327</v>
      </c>
      <c r="Y48" s="238">
        <v>2</v>
      </c>
      <c r="Z48" s="238">
        <v>1.1000000000000001</v>
      </c>
      <c r="AA48" s="238">
        <v>1</v>
      </c>
      <c r="AB48" s="244">
        <v>1.44</v>
      </c>
      <c r="AC48" s="245">
        <f t="shared" si="23"/>
        <v>1.2000000000000002</v>
      </c>
      <c r="AD48" s="238">
        <v>1</v>
      </c>
      <c r="AE48" s="238">
        <v>1</v>
      </c>
      <c r="AF48" s="246">
        <f t="shared" si="28"/>
        <v>7.6032000000000011</v>
      </c>
      <c r="AG48" s="246">
        <f t="shared" si="29"/>
        <v>7.9067896084206968</v>
      </c>
      <c r="AH48" s="238">
        <v>1</v>
      </c>
      <c r="AI48" s="247">
        <v>0.5</v>
      </c>
      <c r="AJ48" s="241">
        <v>130</v>
      </c>
      <c r="AK48" s="248">
        <v>1.35</v>
      </c>
      <c r="AL48" s="243">
        <f t="shared" si="30"/>
        <v>0.64209274673008321</v>
      </c>
      <c r="AM48" s="238">
        <v>1</v>
      </c>
      <c r="AN48" s="238">
        <v>1</v>
      </c>
      <c r="AO48" s="238">
        <v>1</v>
      </c>
      <c r="AP48" s="244">
        <v>1</v>
      </c>
      <c r="AQ48" s="245">
        <f t="shared" si="24"/>
        <v>1.2000000000000002</v>
      </c>
      <c r="AR48" s="238">
        <v>1</v>
      </c>
      <c r="AS48" s="238">
        <v>1</v>
      </c>
      <c r="AT48" s="246">
        <f t="shared" si="16"/>
        <v>2.4000000000000004</v>
      </c>
      <c r="AU48" s="246">
        <f t="shared" si="25"/>
        <v>3.1686265403962519</v>
      </c>
      <c r="AV48" s="238">
        <f t="shared" si="7"/>
        <v>0.4</v>
      </c>
      <c r="AW48" s="249">
        <v>0.5</v>
      </c>
      <c r="AX48" s="250">
        <f t="shared" si="8"/>
        <v>4.6722222222222234</v>
      </c>
      <c r="AY48" s="251">
        <f t="shared" si="9"/>
        <v>2.9950142450142452</v>
      </c>
      <c r="AZ48" s="252">
        <f t="shared" si="3"/>
        <v>825.46883511912074</v>
      </c>
      <c r="BA48" s="252">
        <f t="shared" si="4"/>
        <v>132.32184432694748</v>
      </c>
      <c r="BB48" s="253">
        <f t="shared" si="5"/>
        <v>3.8567738351954484</v>
      </c>
      <c r="BC48" s="254">
        <f t="shared" si="5"/>
        <v>0.39630580868576509</v>
      </c>
      <c r="BD48" s="241">
        <v>70</v>
      </c>
      <c r="BE48" s="255">
        <f t="shared" si="61"/>
        <v>1.25</v>
      </c>
      <c r="BF48" s="243">
        <f t="shared" si="61"/>
        <v>0.59453032104637327</v>
      </c>
      <c r="BG48" s="256">
        <f t="shared" si="61"/>
        <v>2</v>
      </c>
      <c r="BH48" s="256">
        <f t="shared" si="61"/>
        <v>1.1000000000000001</v>
      </c>
      <c r="BI48" s="256">
        <f t="shared" si="61"/>
        <v>1</v>
      </c>
      <c r="BJ48" s="257">
        <f t="shared" si="61"/>
        <v>1.44</v>
      </c>
      <c r="BK48" s="245">
        <f t="shared" si="60"/>
        <v>1.2000000000000002</v>
      </c>
      <c r="BL48" s="256">
        <f t="shared" si="60"/>
        <v>1</v>
      </c>
      <c r="BM48" s="256">
        <f t="shared" si="60"/>
        <v>1</v>
      </c>
      <c r="BN48" s="246">
        <f t="shared" si="60"/>
        <v>7.6032000000000011</v>
      </c>
      <c r="BO48" s="246">
        <f t="shared" si="60"/>
        <v>7.9067896084206968</v>
      </c>
      <c r="BP48" s="256">
        <f t="shared" si="60"/>
        <v>1</v>
      </c>
      <c r="BQ48" s="258">
        <f t="shared" si="60"/>
        <v>0.5</v>
      </c>
      <c r="BR48" s="212">
        <v>100</v>
      </c>
      <c r="BS48" s="248">
        <v>1.35</v>
      </c>
      <c r="BT48" s="47">
        <f t="shared" si="11"/>
        <v>0.64209274673008321</v>
      </c>
      <c r="BU48" s="238">
        <v>1</v>
      </c>
      <c r="BV48" s="238">
        <v>1</v>
      </c>
      <c r="BW48" s="238">
        <v>1</v>
      </c>
      <c r="BX48" s="244">
        <v>1</v>
      </c>
      <c r="BY48" s="245">
        <f t="shared" si="57"/>
        <v>1.2000000000000002</v>
      </c>
      <c r="BZ48" s="238">
        <v>1</v>
      </c>
      <c r="CA48" s="238">
        <v>1</v>
      </c>
      <c r="CB48" s="246">
        <f t="shared" si="58"/>
        <v>2.4000000000000004</v>
      </c>
      <c r="CC48" s="246">
        <f t="shared" si="59"/>
        <v>3.1686265403962519</v>
      </c>
      <c r="CD48" s="21">
        <v>0.5</v>
      </c>
      <c r="CE48" s="249">
        <v>0.5</v>
      </c>
      <c r="CF48" s="250">
        <f t="shared" si="13"/>
        <v>6.007142857142858</v>
      </c>
      <c r="CG48" s="252">
        <f t="shared" si="14"/>
        <v>825.46883511912074</v>
      </c>
      <c r="CH48" s="254">
        <f t="shared" si="15"/>
        <v>4.9587092166798623</v>
      </c>
    </row>
    <row r="49" spans="1:86" s="2" customFormat="1">
      <c r="A49" s="222">
        <v>12.07</v>
      </c>
      <c r="B49" s="33" t="s">
        <v>67</v>
      </c>
      <c r="C49" s="13">
        <v>2</v>
      </c>
      <c r="D49" s="14">
        <v>2</v>
      </c>
      <c r="E49" s="14">
        <v>2.5</v>
      </c>
      <c r="F49" s="12">
        <v>0.05</v>
      </c>
      <c r="G49" s="38">
        <f t="shared" si="18"/>
        <v>0.4081632653061224</v>
      </c>
      <c r="H49" s="13">
        <v>11</v>
      </c>
      <c r="I49" s="14">
        <v>0</v>
      </c>
      <c r="J49" s="14">
        <v>261</v>
      </c>
      <c r="K49" s="14">
        <v>0.8</v>
      </c>
      <c r="L49" s="39">
        <f t="shared" si="19"/>
        <v>2296.8000000000002</v>
      </c>
      <c r="M49" s="22">
        <v>200</v>
      </c>
      <c r="N49" s="23">
        <v>1</v>
      </c>
      <c r="O49" s="41">
        <f t="shared" si="20"/>
        <v>200</v>
      </c>
      <c r="P49" s="24">
        <v>0.3</v>
      </c>
      <c r="Q49" s="43">
        <f t="shared" si="0"/>
        <v>1.7647058823529411</v>
      </c>
      <c r="R49" s="21">
        <v>0</v>
      </c>
      <c r="S49" s="45">
        <f t="shared" si="21"/>
        <v>0.44117647058823528</v>
      </c>
      <c r="T49" s="45">
        <f t="shared" si="1"/>
        <v>0.21875</v>
      </c>
      <c r="U49" s="211" t="s">
        <v>62</v>
      </c>
      <c r="V49" s="212">
        <v>90</v>
      </c>
      <c r="W49" s="57">
        <v>1.25</v>
      </c>
      <c r="X49" s="47">
        <f t="shared" si="22"/>
        <v>0.36231884057971009</v>
      </c>
      <c r="Y49" s="21">
        <v>2</v>
      </c>
      <c r="Z49" s="21">
        <v>1.1000000000000001</v>
      </c>
      <c r="AA49" s="21">
        <v>1</v>
      </c>
      <c r="AB49" s="36">
        <v>1.44</v>
      </c>
      <c r="AC49" s="49">
        <f t="shared" si="23"/>
        <v>1.2000000000000002</v>
      </c>
      <c r="AD49" s="21">
        <v>1</v>
      </c>
      <c r="AE49" s="21">
        <v>1</v>
      </c>
      <c r="AF49" s="50">
        <f t="shared" si="28"/>
        <v>7.6032000000000011</v>
      </c>
      <c r="AG49" s="50">
        <f t="shared" si="29"/>
        <v>7.6032000000000011</v>
      </c>
      <c r="AH49" s="21">
        <v>1</v>
      </c>
      <c r="AI49" s="29">
        <v>0.5</v>
      </c>
      <c r="AJ49" s="212">
        <v>130</v>
      </c>
      <c r="AK49" s="59">
        <v>1.35</v>
      </c>
      <c r="AL49" s="47">
        <f t="shared" si="30"/>
        <v>0.39130434782608692</v>
      </c>
      <c r="AM49" s="21">
        <v>1</v>
      </c>
      <c r="AN49" s="21">
        <v>1</v>
      </c>
      <c r="AO49" s="21">
        <v>1</v>
      </c>
      <c r="AP49" s="36">
        <v>1</v>
      </c>
      <c r="AQ49" s="49">
        <f t="shared" si="24"/>
        <v>1.2000000000000002</v>
      </c>
      <c r="AR49" s="21">
        <v>1</v>
      </c>
      <c r="AS49" s="21">
        <v>1</v>
      </c>
      <c r="AT49" s="50">
        <f t="shared" si="16"/>
        <v>2.4000000000000004</v>
      </c>
      <c r="AU49" s="50">
        <f t="shared" si="25"/>
        <v>2.4000000000000004</v>
      </c>
      <c r="AV49" s="21">
        <f t="shared" si="7"/>
        <v>0.4</v>
      </c>
      <c r="AW49" s="61">
        <v>0.5</v>
      </c>
      <c r="AX49" s="213">
        <f t="shared" si="8"/>
        <v>7.6666666666666679</v>
      </c>
      <c r="AY49" s="214">
        <f t="shared" si="9"/>
        <v>4.9145299145299148</v>
      </c>
      <c r="AZ49" s="215">
        <f t="shared" si="3"/>
        <v>793.77408000000014</v>
      </c>
      <c r="BA49" s="215">
        <f t="shared" si="4"/>
        <v>100.22400000000003</v>
      </c>
      <c r="BB49" s="216">
        <f t="shared" si="5"/>
        <v>6.0856012800000014</v>
      </c>
      <c r="BC49" s="217">
        <f t="shared" si="5"/>
        <v>0.49255384615384634</v>
      </c>
      <c r="BD49" s="212">
        <v>70</v>
      </c>
      <c r="BE49" s="218">
        <f t="shared" si="61"/>
        <v>1.25</v>
      </c>
      <c r="BF49" s="47">
        <f t="shared" si="61"/>
        <v>0.36231884057971009</v>
      </c>
      <c r="BG49" s="53">
        <f t="shared" si="61"/>
        <v>2</v>
      </c>
      <c r="BH49" s="53">
        <f t="shared" si="61"/>
        <v>1.1000000000000001</v>
      </c>
      <c r="BI49" s="53">
        <f t="shared" si="61"/>
        <v>1</v>
      </c>
      <c r="BJ49" s="219">
        <f t="shared" si="61"/>
        <v>1.44</v>
      </c>
      <c r="BK49" s="49">
        <f t="shared" si="60"/>
        <v>1.2000000000000002</v>
      </c>
      <c r="BL49" s="53">
        <f t="shared" si="60"/>
        <v>1</v>
      </c>
      <c r="BM49" s="53">
        <f t="shared" si="60"/>
        <v>1</v>
      </c>
      <c r="BN49" s="50">
        <f t="shared" si="60"/>
        <v>7.6032000000000011</v>
      </c>
      <c r="BO49" s="50">
        <f t="shared" si="60"/>
        <v>7.6032000000000011</v>
      </c>
      <c r="BP49" s="53">
        <f t="shared" si="60"/>
        <v>1</v>
      </c>
      <c r="BQ49" s="220">
        <f t="shared" si="60"/>
        <v>0.5</v>
      </c>
      <c r="BR49" s="212">
        <v>100</v>
      </c>
      <c r="BS49" s="59">
        <v>1.35</v>
      </c>
      <c r="BT49" s="47">
        <f t="shared" si="11"/>
        <v>0.39130434782608692</v>
      </c>
      <c r="BU49" s="21">
        <v>1</v>
      </c>
      <c r="BV49" s="21">
        <v>1</v>
      </c>
      <c r="BW49" s="21">
        <v>1</v>
      </c>
      <c r="BX49" s="36">
        <v>1</v>
      </c>
      <c r="BY49" s="49">
        <f t="shared" si="57"/>
        <v>1.2000000000000002</v>
      </c>
      <c r="BZ49" s="21">
        <v>1</v>
      </c>
      <c r="CA49" s="21">
        <v>1</v>
      </c>
      <c r="CB49" s="50">
        <f t="shared" si="58"/>
        <v>2.4000000000000004</v>
      </c>
      <c r="CC49" s="50">
        <f t="shared" si="59"/>
        <v>2.4000000000000004</v>
      </c>
      <c r="CD49" s="21">
        <v>0.5</v>
      </c>
      <c r="CE49" s="61">
        <v>0.5</v>
      </c>
      <c r="CF49" s="213">
        <f t="shared" si="13"/>
        <v>9.8571428571428577</v>
      </c>
      <c r="CG49" s="215">
        <f t="shared" si="14"/>
        <v>793.77408000000014</v>
      </c>
      <c r="CH49" s="217">
        <f t="shared" si="15"/>
        <v>7.8243445028571452</v>
      </c>
    </row>
    <row r="50" spans="1:86" s="2" customFormat="1">
      <c r="A50" s="222">
        <v>12.08</v>
      </c>
      <c r="B50" s="33" t="s">
        <v>68</v>
      </c>
      <c r="C50" s="13">
        <v>6</v>
      </c>
      <c r="D50" s="14">
        <v>6</v>
      </c>
      <c r="E50" s="14">
        <v>3</v>
      </c>
      <c r="F50" s="12">
        <v>0.05</v>
      </c>
      <c r="G50" s="38">
        <f t="shared" si="18"/>
        <v>1.0169491525423726</v>
      </c>
      <c r="H50" s="13">
        <v>11</v>
      </c>
      <c r="I50" s="14">
        <v>0</v>
      </c>
      <c r="J50" s="14">
        <v>313</v>
      </c>
      <c r="K50" s="14">
        <v>0.8</v>
      </c>
      <c r="L50" s="39">
        <f t="shared" si="19"/>
        <v>2754.4</v>
      </c>
      <c r="M50" s="22">
        <v>200</v>
      </c>
      <c r="N50" s="23">
        <v>1</v>
      </c>
      <c r="O50" s="41">
        <f t="shared" si="20"/>
        <v>200</v>
      </c>
      <c r="P50" s="24">
        <v>0.3</v>
      </c>
      <c r="Q50" s="43">
        <f t="shared" si="0"/>
        <v>6.3529411764705879</v>
      </c>
      <c r="R50" s="21">
        <v>0</v>
      </c>
      <c r="S50" s="45">
        <f t="shared" si="21"/>
        <v>0.1764705882352941</v>
      </c>
      <c r="T50" s="45">
        <f t="shared" si="1"/>
        <v>0.21875</v>
      </c>
      <c r="U50" s="211" t="s">
        <v>62</v>
      </c>
      <c r="V50" s="212">
        <v>90</v>
      </c>
      <c r="W50" s="57">
        <v>1.25</v>
      </c>
      <c r="X50" s="47">
        <f t="shared" si="22"/>
        <v>0.63025210084033612</v>
      </c>
      <c r="Y50" s="21">
        <v>2</v>
      </c>
      <c r="Z50" s="21">
        <v>1.1000000000000001</v>
      </c>
      <c r="AA50" s="21">
        <v>1</v>
      </c>
      <c r="AB50" s="36">
        <v>1.44</v>
      </c>
      <c r="AC50" s="49">
        <f t="shared" si="23"/>
        <v>1</v>
      </c>
      <c r="AD50" s="21">
        <v>1</v>
      </c>
      <c r="AE50" s="21">
        <v>1</v>
      </c>
      <c r="AF50" s="50">
        <f t="shared" si="28"/>
        <v>6.3360000000000003</v>
      </c>
      <c r="AG50" s="50">
        <f t="shared" si="29"/>
        <v>6.7528458353962924</v>
      </c>
      <c r="AH50" s="21">
        <v>1</v>
      </c>
      <c r="AI50" s="29">
        <v>0.5</v>
      </c>
      <c r="AJ50" s="212">
        <v>130</v>
      </c>
      <c r="AK50" s="59">
        <v>1.35</v>
      </c>
      <c r="AL50" s="47">
        <f t="shared" si="30"/>
        <v>0.68067226890756305</v>
      </c>
      <c r="AM50" s="21">
        <v>1</v>
      </c>
      <c r="AN50" s="21">
        <v>1</v>
      </c>
      <c r="AO50" s="21">
        <v>1</v>
      </c>
      <c r="AP50" s="36">
        <v>1</v>
      </c>
      <c r="AQ50" s="49">
        <f t="shared" si="24"/>
        <v>1</v>
      </c>
      <c r="AR50" s="21">
        <v>1</v>
      </c>
      <c r="AS50" s="21">
        <v>1</v>
      </c>
      <c r="AT50" s="50">
        <f t="shared" si="16"/>
        <v>2</v>
      </c>
      <c r="AU50" s="50">
        <f t="shared" si="25"/>
        <v>2.8043766120425886</v>
      </c>
      <c r="AV50" s="21">
        <f t="shared" si="7"/>
        <v>0.4</v>
      </c>
      <c r="AW50" s="61">
        <v>0.5</v>
      </c>
      <c r="AX50" s="213">
        <f t="shared" si="8"/>
        <v>4.4074074074074074</v>
      </c>
      <c r="AY50" s="214">
        <f t="shared" si="9"/>
        <v>2.8252611585944916</v>
      </c>
      <c r="AZ50" s="215">
        <f t="shared" si="3"/>
        <v>845.45629859161591</v>
      </c>
      <c r="BA50" s="215">
        <f t="shared" si="4"/>
        <v>140.44318073109284</v>
      </c>
      <c r="BB50" s="216">
        <f t="shared" si="5"/>
        <v>3.7262703530519365</v>
      </c>
      <c r="BC50" s="217">
        <f t="shared" si="5"/>
        <v>0.39678866350902292</v>
      </c>
      <c r="BD50" s="212">
        <v>70</v>
      </c>
      <c r="BE50" s="218">
        <f t="shared" si="61"/>
        <v>1.25</v>
      </c>
      <c r="BF50" s="47">
        <f t="shared" si="61"/>
        <v>0.63025210084033612</v>
      </c>
      <c r="BG50" s="53">
        <f t="shared" si="61"/>
        <v>2</v>
      </c>
      <c r="BH50" s="53">
        <f t="shared" si="61"/>
        <v>1.1000000000000001</v>
      </c>
      <c r="BI50" s="53">
        <f t="shared" si="61"/>
        <v>1</v>
      </c>
      <c r="BJ50" s="219">
        <f t="shared" si="61"/>
        <v>1.44</v>
      </c>
      <c r="BK50" s="49">
        <f t="shared" si="60"/>
        <v>1</v>
      </c>
      <c r="BL50" s="53">
        <f t="shared" si="60"/>
        <v>1</v>
      </c>
      <c r="BM50" s="53">
        <f t="shared" si="60"/>
        <v>1</v>
      </c>
      <c r="BN50" s="50">
        <f t="shared" si="60"/>
        <v>6.3360000000000003</v>
      </c>
      <c r="BO50" s="50">
        <f t="shared" si="60"/>
        <v>6.7528458353962924</v>
      </c>
      <c r="BP50" s="53">
        <f t="shared" si="60"/>
        <v>1</v>
      </c>
      <c r="BQ50" s="220">
        <f t="shared" si="60"/>
        <v>0.5</v>
      </c>
      <c r="BR50" s="212">
        <v>100</v>
      </c>
      <c r="BS50" s="59">
        <v>1.35</v>
      </c>
      <c r="BT50" s="47">
        <f t="shared" si="11"/>
        <v>0.68067226890756305</v>
      </c>
      <c r="BU50" s="21">
        <v>1</v>
      </c>
      <c r="BV50" s="21">
        <v>1</v>
      </c>
      <c r="BW50" s="21">
        <v>1</v>
      </c>
      <c r="BX50" s="36">
        <v>1</v>
      </c>
      <c r="BY50" s="49">
        <f t="shared" si="57"/>
        <v>1</v>
      </c>
      <c r="BZ50" s="21">
        <v>1</v>
      </c>
      <c r="CA50" s="21">
        <v>1</v>
      </c>
      <c r="CB50" s="50">
        <f t="shared" si="58"/>
        <v>2</v>
      </c>
      <c r="CC50" s="50">
        <f t="shared" si="59"/>
        <v>2.8043766120425886</v>
      </c>
      <c r="CD50" s="21">
        <v>0.5</v>
      </c>
      <c r="CE50" s="61">
        <v>0.5</v>
      </c>
      <c r="CF50" s="213">
        <f t="shared" si="13"/>
        <v>5.6666666666666661</v>
      </c>
      <c r="CG50" s="215">
        <f t="shared" si="14"/>
        <v>845.45629859161591</v>
      </c>
      <c r="CH50" s="217">
        <f t="shared" si="15"/>
        <v>4.7909190253524896</v>
      </c>
    </row>
    <row r="51" spans="1:86" s="2" customFormat="1">
      <c r="A51" s="222" t="s">
        <v>5149</v>
      </c>
      <c r="B51" s="33" t="s">
        <v>88</v>
      </c>
      <c r="C51" s="13">
        <v>20</v>
      </c>
      <c r="D51" s="14">
        <v>20</v>
      </c>
      <c r="E51" s="14">
        <v>3</v>
      </c>
      <c r="F51" s="12">
        <v>0.05</v>
      </c>
      <c r="G51" s="38">
        <f t="shared" si="18"/>
        <v>3.3898305084745761</v>
      </c>
      <c r="H51" s="13">
        <v>11</v>
      </c>
      <c r="I51" s="14">
        <v>0</v>
      </c>
      <c r="J51" s="14">
        <v>365</v>
      </c>
      <c r="K51" s="14">
        <v>0.8</v>
      </c>
      <c r="L51" s="39">
        <f t="shared" si="19"/>
        <v>3212</v>
      </c>
      <c r="M51" s="22">
        <v>75</v>
      </c>
      <c r="N51" s="23">
        <v>1</v>
      </c>
      <c r="O51" s="41">
        <f t="shared" si="20"/>
        <v>75</v>
      </c>
      <c r="P51" s="24">
        <v>0</v>
      </c>
      <c r="Q51" s="43">
        <f t="shared" si="0"/>
        <v>0</v>
      </c>
      <c r="R51" s="21">
        <v>0</v>
      </c>
      <c r="S51" s="45">
        <f t="shared" si="21"/>
        <v>0</v>
      </c>
      <c r="T51" s="45">
        <f t="shared" si="1"/>
        <v>0.17499999999999999</v>
      </c>
      <c r="U51" s="211" t="s">
        <v>62</v>
      </c>
      <c r="V51" s="212">
        <v>130</v>
      </c>
      <c r="W51" s="57">
        <v>1.25</v>
      </c>
      <c r="X51" s="47">
        <f t="shared" si="22"/>
        <v>0.96525096525096532</v>
      </c>
      <c r="Y51" s="21">
        <v>2</v>
      </c>
      <c r="Z51" s="21">
        <v>1.1000000000000001</v>
      </c>
      <c r="AA51" s="21">
        <v>1</v>
      </c>
      <c r="AB51" s="36">
        <v>1.44</v>
      </c>
      <c r="AC51" s="49">
        <f t="shared" si="23"/>
        <v>1</v>
      </c>
      <c r="AD51" s="21">
        <v>1</v>
      </c>
      <c r="AE51" s="21">
        <v>1</v>
      </c>
      <c r="AF51" s="50">
        <f t="shared" si="28"/>
        <v>6.3360000000000003</v>
      </c>
      <c r="AG51" s="50">
        <f t="shared" si="29"/>
        <v>11</v>
      </c>
      <c r="AH51" s="21">
        <v>1</v>
      </c>
      <c r="AI51" s="29">
        <v>0.5</v>
      </c>
      <c r="AJ51" s="212">
        <v>160</v>
      </c>
      <c r="AK51" s="59">
        <v>1.35</v>
      </c>
      <c r="AL51" s="47">
        <f t="shared" si="30"/>
        <v>1.0424710424710426</v>
      </c>
      <c r="AM51" s="21">
        <v>1</v>
      </c>
      <c r="AN51" s="21">
        <v>1</v>
      </c>
      <c r="AO51" s="21">
        <v>1</v>
      </c>
      <c r="AP51" s="36">
        <v>1</v>
      </c>
      <c r="AQ51" s="49">
        <f t="shared" si="24"/>
        <v>1</v>
      </c>
      <c r="AR51" s="21">
        <v>1</v>
      </c>
      <c r="AS51" s="21">
        <v>1</v>
      </c>
      <c r="AT51" s="50">
        <f t="shared" si="16"/>
        <v>2</v>
      </c>
      <c r="AU51" s="50">
        <f t="shared" si="25"/>
        <v>11</v>
      </c>
      <c r="AV51" s="21">
        <f t="shared" si="7"/>
        <v>0.4</v>
      </c>
      <c r="AW51" s="61">
        <v>0.5</v>
      </c>
      <c r="AX51" s="213">
        <f t="shared" si="8"/>
        <v>0.74711538461538451</v>
      </c>
      <c r="AY51" s="214">
        <f t="shared" si="9"/>
        <v>0.5620659722222221</v>
      </c>
      <c r="AZ51" s="215">
        <f t="shared" si="3"/>
        <v>1606</v>
      </c>
      <c r="BA51" s="215">
        <f t="shared" si="4"/>
        <v>642.40000000000009</v>
      </c>
      <c r="BB51" s="216">
        <f t="shared" si="5"/>
        <v>1.1998673076923076</v>
      </c>
      <c r="BC51" s="217">
        <f t="shared" si="5"/>
        <v>0.36107118055555554</v>
      </c>
      <c r="BD51" s="212">
        <v>70</v>
      </c>
      <c r="BE51" s="218">
        <f t="shared" si="61"/>
        <v>1.25</v>
      </c>
      <c r="BF51" s="47">
        <f t="shared" si="61"/>
        <v>0.96525096525096532</v>
      </c>
      <c r="BG51" s="53">
        <f t="shared" si="61"/>
        <v>2</v>
      </c>
      <c r="BH51" s="53">
        <f t="shared" si="61"/>
        <v>1.1000000000000001</v>
      </c>
      <c r="BI51" s="53">
        <f t="shared" si="61"/>
        <v>1</v>
      </c>
      <c r="BJ51" s="219">
        <f t="shared" si="61"/>
        <v>1.44</v>
      </c>
      <c r="BK51" s="49">
        <f t="shared" si="60"/>
        <v>1</v>
      </c>
      <c r="BL51" s="53">
        <f t="shared" si="60"/>
        <v>1</v>
      </c>
      <c r="BM51" s="53">
        <f t="shared" si="60"/>
        <v>1</v>
      </c>
      <c r="BN51" s="50">
        <f t="shared" si="60"/>
        <v>6.3360000000000003</v>
      </c>
      <c r="BO51" s="50">
        <f t="shared" si="60"/>
        <v>11</v>
      </c>
      <c r="BP51" s="53">
        <f t="shared" si="60"/>
        <v>1</v>
      </c>
      <c r="BQ51" s="220">
        <f t="shared" si="60"/>
        <v>0.5</v>
      </c>
      <c r="BR51" s="212">
        <v>100</v>
      </c>
      <c r="BS51" s="59">
        <v>1.35</v>
      </c>
      <c r="BT51" s="47">
        <f t="shared" si="11"/>
        <v>1.0424710424710426</v>
      </c>
      <c r="BU51" s="21">
        <v>1</v>
      </c>
      <c r="BV51" s="21">
        <v>1</v>
      </c>
      <c r="BW51" s="21">
        <v>1</v>
      </c>
      <c r="BX51" s="36">
        <v>1</v>
      </c>
      <c r="BY51" s="49">
        <f t="shared" si="57"/>
        <v>1</v>
      </c>
      <c r="BZ51" s="21">
        <v>1</v>
      </c>
      <c r="CA51" s="21">
        <v>1</v>
      </c>
      <c r="CB51" s="50">
        <f t="shared" si="58"/>
        <v>2</v>
      </c>
      <c r="CC51" s="50">
        <f t="shared" si="59"/>
        <v>11</v>
      </c>
      <c r="CD51" s="21">
        <v>0.5</v>
      </c>
      <c r="CE51" s="61">
        <v>0.5</v>
      </c>
      <c r="CF51" s="213">
        <f t="shared" si="13"/>
        <v>1.3875</v>
      </c>
      <c r="CG51" s="215">
        <f t="shared" si="14"/>
        <v>1606</v>
      </c>
      <c r="CH51" s="217">
        <f t="shared" si="15"/>
        <v>2.2283249999999999</v>
      </c>
    </row>
    <row r="52" spans="1:86" s="2" customFormat="1">
      <c r="A52" s="209" t="s">
        <v>5150</v>
      </c>
      <c r="B52" s="210" t="s">
        <v>87</v>
      </c>
      <c r="C52" s="13">
        <v>20</v>
      </c>
      <c r="D52" s="14">
        <v>20</v>
      </c>
      <c r="E52" s="14">
        <v>3</v>
      </c>
      <c r="F52" s="12">
        <v>0.05</v>
      </c>
      <c r="G52" s="38">
        <f t="shared" si="18"/>
        <v>3.3898305084745761</v>
      </c>
      <c r="H52" s="13">
        <v>11</v>
      </c>
      <c r="I52" s="14">
        <v>5</v>
      </c>
      <c r="J52" s="14">
        <v>365</v>
      </c>
      <c r="K52" s="14">
        <v>0.8</v>
      </c>
      <c r="L52" s="39">
        <f t="shared" si="19"/>
        <v>4672</v>
      </c>
      <c r="M52" s="22">
        <v>150</v>
      </c>
      <c r="N52" s="23">
        <v>1</v>
      </c>
      <c r="O52" s="41">
        <f t="shared" si="20"/>
        <v>150</v>
      </c>
      <c r="P52" s="24">
        <v>0</v>
      </c>
      <c r="Q52" s="43">
        <f t="shared" si="0"/>
        <v>0</v>
      </c>
      <c r="R52" s="21">
        <v>0</v>
      </c>
      <c r="S52" s="45">
        <f t="shared" si="21"/>
        <v>0</v>
      </c>
      <c r="T52" s="45">
        <f t="shared" si="1"/>
        <v>0.19687499999999999</v>
      </c>
      <c r="U52" s="211" t="s">
        <v>62</v>
      </c>
      <c r="V52" s="212">
        <v>130</v>
      </c>
      <c r="W52" s="57">
        <v>1.25</v>
      </c>
      <c r="X52" s="47">
        <f t="shared" si="22"/>
        <v>0.96525096525096532</v>
      </c>
      <c r="Y52" s="21">
        <v>2</v>
      </c>
      <c r="Z52" s="21">
        <v>1.1000000000000001</v>
      </c>
      <c r="AA52" s="21">
        <v>1</v>
      </c>
      <c r="AB52" s="36">
        <v>1.44</v>
      </c>
      <c r="AC52" s="49">
        <f t="shared" si="23"/>
        <v>1</v>
      </c>
      <c r="AD52" s="21">
        <v>1</v>
      </c>
      <c r="AE52" s="21">
        <v>1</v>
      </c>
      <c r="AF52" s="50">
        <f t="shared" si="28"/>
        <v>6.3360000000000003</v>
      </c>
      <c r="AG52" s="50">
        <f t="shared" si="29"/>
        <v>11</v>
      </c>
      <c r="AH52" s="21">
        <v>1</v>
      </c>
      <c r="AI52" s="29">
        <v>1</v>
      </c>
      <c r="AJ52" s="212">
        <v>160</v>
      </c>
      <c r="AK52" s="59">
        <v>1.35</v>
      </c>
      <c r="AL52" s="47">
        <f t="shared" si="30"/>
        <v>1.0424710424710426</v>
      </c>
      <c r="AM52" s="21">
        <v>1</v>
      </c>
      <c r="AN52" s="21">
        <v>1</v>
      </c>
      <c r="AO52" s="21">
        <v>1</v>
      </c>
      <c r="AP52" s="36">
        <v>1</v>
      </c>
      <c r="AQ52" s="49">
        <f t="shared" si="24"/>
        <v>1</v>
      </c>
      <c r="AR52" s="21">
        <v>1</v>
      </c>
      <c r="AS52" s="21">
        <v>1</v>
      </c>
      <c r="AT52" s="50">
        <f t="shared" si="16"/>
        <v>2</v>
      </c>
      <c r="AU52" s="50">
        <f t="shared" si="25"/>
        <v>11</v>
      </c>
      <c r="AV52" s="21">
        <f t="shared" si="7"/>
        <v>0.4</v>
      </c>
      <c r="AW52" s="61">
        <v>1</v>
      </c>
      <c r="AX52" s="213">
        <f t="shared" si="8"/>
        <v>1.494230769230769</v>
      </c>
      <c r="AY52" s="214">
        <f t="shared" si="9"/>
        <v>1.1241319444444442</v>
      </c>
      <c r="AZ52" s="215">
        <f t="shared" si="3"/>
        <v>4672</v>
      </c>
      <c r="BA52" s="215">
        <f t="shared" si="4"/>
        <v>1868.8000000000002</v>
      </c>
      <c r="BB52" s="216">
        <f t="shared" si="5"/>
        <v>6.9810461538461528</v>
      </c>
      <c r="BC52" s="217">
        <f t="shared" si="5"/>
        <v>2.1007777777777772</v>
      </c>
      <c r="BD52" s="212">
        <v>70</v>
      </c>
      <c r="BE52" s="218">
        <f t="shared" si="61"/>
        <v>1.25</v>
      </c>
      <c r="BF52" s="47">
        <f t="shared" si="61"/>
        <v>0.96525096525096532</v>
      </c>
      <c r="BG52" s="53">
        <f t="shared" si="61"/>
        <v>2</v>
      </c>
      <c r="BH52" s="53">
        <f t="shared" si="61"/>
        <v>1.1000000000000001</v>
      </c>
      <c r="BI52" s="53">
        <f t="shared" si="61"/>
        <v>1</v>
      </c>
      <c r="BJ52" s="219">
        <f t="shared" si="61"/>
        <v>1.44</v>
      </c>
      <c r="BK52" s="49">
        <f t="shared" si="60"/>
        <v>1</v>
      </c>
      <c r="BL52" s="53">
        <f t="shared" si="60"/>
        <v>1</v>
      </c>
      <c r="BM52" s="53">
        <f t="shared" si="60"/>
        <v>1</v>
      </c>
      <c r="BN52" s="50">
        <f t="shared" si="60"/>
        <v>6.3360000000000003</v>
      </c>
      <c r="BO52" s="50">
        <f t="shared" si="60"/>
        <v>11</v>
      </c>
      <c r="BP52" s="53">
        <f t="shared" si="60"/>
        <v>1</v>
      </c>
      <c r="BQ52" s="220">
        <f t="shared" si="60"/>
        <v>1</v>
      </c>
      <c r="BR52" s="212">
        <v>100</v>
      </c>
      <c r="BS52" s="59">
        <v>1.35</v>
      </c>
      <c r="BT52" s="47">
        <f t="shared" si="11"/>
        <v>1.0424710424710426</v>
      </c>
      <c r="BU52" s="21">
        <v>1</v>
      </c>
      <c r="BV52" s="21">
        <v>1</v>
      </c>
      <c r="BW52" s="21">
        <v>1</v>
      </c>
      <c r="BX52" s="36">
        <v>1</v>
      </c>
      <c r="BY52" s="49">
        <f t="shared" si="57"/>
        <v>1</v>
      </c>
      <c r="BZ52" s="21">
        <v>1</v>
      </c>
      <c r="CA52" s="21">
        <v>1</v>
      </c>
      <c r="CB52" s="50">
        <f t="shared" si="58"/>
        <v>2</v>
      </c>
      <c r="CC52" s="50">
        <f t="shared" si="59"/>
        <v>11</v>
      </c>
      <c r="CD52" s="21">
        <v>0.5</v>
      </c>
      <c r="CE52" s="61">
        <v>1</v>
      </c>
      <c r="CF52" s="213">
        <f t="shared" si="13"/>
        <v>2.7749999999999999</v>
      </c>
      <c r="CG52" s="215">
        <f t="shared" si="14"/>
        <v>4672</v>
      </c>
      <c r="CH52" s="217">
        <f t="shared" si="15"/>
        <v>12.964799999999999</v>
      </c>
    </row>
    <row r="53" spans="1:86" s="2" customFormat="1">
      <c r="A53" s="209" t="s">
        <v>5151</v>
      </c>
      <c r="B53" s="210" t="s">
        <v>5152</v>
      </c>
      <c r="C53" s="13">
        <v>20</v>
      </c>
      <c r="D53" s="14">
        <v>20</v>
      </c>
      <c r="E53" s="14">
        <v>3</v>
      </c>
      <c r="F53" s="12">
        <v>0.05</v>
      </c>
      <c r="G53" s="38">
        <f t="shared" si="18"/>
        <v>3.3898305084745761</v>
      </c>
      <c r="H53" s="13">
        <v>11</v>
      </c>
      <c r="I53" s="14">
        <v>13</v>
      </c>
      <c r="J53" s="14">
        <v>365</v>
      </c>
      <c r="K53" s="14">
        <v>0.9</v>
      </c>
      <c r="L53" s="39">
        <f t="shared" si="19"/>
        <v>7884</v>
      </c>
      <c r="M53" s="22">
        <v>150</v>
      </c>
      <c r="N53" s="23">
        <v>1</v>
      </c>
      <c r="O53" s="41">
        <f t="shared" si="20"/>
        <v>150</v>
      </c>
      <c r="P53" s="24">
        <v>0</v>
      </c>
      <c r="Q53" s="43">
        <f t="shared" si="0"/>
        <v>0</v>
      </c>
      <c r="R53" s="21">
        <v>0</v>
      </c>
      <c r="S53" s="45">
        <f t="shared" si="21"/>
        <v>0</v>
      </c>
      <c r="T53" s="45">
        <f t="shared" si="1"/>
        <v>0.19687499999999999</v>
      </c>
      <c r="U53" s="211" t="s">
        <v>62</v>
      </c>
      <c r="V53" s="212">
        <v>130</v>
      </c>
      <c r="W53" s="57">
        <v>1.25</v>
      </c>
      <c r="X53" s="47">
        <f t="shared" si="22"/>
        <v>0.96525096525096532</v>
      </c>
      <c r="Y53" s="21">
        <v>2</v>
      </c>
      <c r="Z53" s="21">
        <v>1.1000000000000001</v>
      </c>
      <c r="AA53" s="21">
        <v>1</v>
      </c>
      <c r="AB53" s="36">
        <v>1.44</v>
      </c>
      <c r="AC53" s="49">
        <f t="shared" si="23"/>
        <v>1</v>
      </c>
      <c r="AD53" s="21">
        <v>1</v>
      </c>
      <c r="AE53" s="21">
        <v>1</v>
      </c>
      <c r="AF53" s="50">
        <f t="shared" si="28"/>
        <v>6.3360000000000003</v>
      </c>
      <c r="AG53" s="50">
        <f t="shared" si="29"/>
        <v>11</v>
      </c>
      <c r="AH53" s="21">
        <v>1</v>
      </c>
      <c r="AI53" s="29">
        <v>1</v>
      </c>
      <c r="AJ53" s="212">
        <v>160</v>
      </c>
      <c r="AK53" s="59">
        <v>1.35</v>
      </c>
      <c r="AL53" s="47">
        <f t="shared" si="30"/>
        <v>1.0424710424710426</v>
      </c>
      <c r="AM53" s="21">
        <v>1</v>
      </c>
      <c r="AN53" s="21">
        <v>1</v>
      </c>
      <c r="AO53" s="21">
        <v>1</v>
      </c>
      <c r="AP53" s="36">
        <v>1</v>
      </c>
      <c r="AQ53" s="49">
        <f t="shared" si="24"/>
        <v>1</v>
      </c>
      <c r="AR53" s="21">
        <v>1</v>
      </c>
      <c r="AS53" s="21">
        <v>1</v>
      </c>
      <c r="AT53" s="50">
        <f t="shared" si="16"/>
        <v>2</v>
      </c>
      <c r="AU53" s="50">
        <f t="shared" si="25"/>
        <v>11</v>
      </c>
      <c r="AV53" s="21">
        <f t="shared" si="7"/>
        <v>0.4</v>
      </c>
      <c r="AW53" s="61">
        <v>1</v>
      </c>
      <c r="AX53" s="213">
        <f t="shared" si="8"/>
        <v>1.494230769230769</v>
      </c>
      <c r="AY53" s="214">
        <f t="shared" si="9"/>
        <v>1.1241319444444442</v>
      </c>
      <c r="AZ53" s="215">
        <f t="shared" si="3"/>
        <v>7884</v>
      </c>
      <c r="BA53" s="215">
        <f t="shared" si="4"/>
        <v>3153.6000000000004</v>
      </c>
      <c r="BB53" s="216">
        <f t="shared" si="5"/>
        <v>11.780515384615383</v>
      </c>
      <c r="BC53" s="217">
        <f t="shared" si="5"/>
        <v>3.5450624999999993</v>
      </c>
      <c r="BD53" s="212">
        <v>70</v>
      </c>
      <c r="BE53" s="218">
        <f t="shared" si="61"/>
        <v>1.25</v>
      </c>
      <c r="BF53" s="47">
        <f t="shared" si="61"/>
        <v>0.96525096525096532</v>
      </c>
      <c r="BG53" s="53">
        <f t="shared" si="61"/>
        <v>2</v>
      </c>
      <c r="BH53" s="53">
        <f t="shared" si="61"/>
        <v>1.1000000000000001</v>
      </c>
      <c r="BI53" s="53">
        <f t="shared" si="61"/>
        <v>1</v>
      </c>
      <c r="BJ53" s="219">
        <f t="shared" si="61"/>
        <v>1.44</v>
      </c>
      <c r="BK53" s="49">
        <f t="shared" si="60"/>
        <v>1</v>
      </c>
      <c r="BL53" s="53">
        <f t="shared" si="60"/>
        <v>1</v>
      </c>
      <c r="BM53" s="53">
        <f t="shared" si="60"/>
        <v>1</v>
      </c>
      <c r="BN53" s="50">
        <f t="shared" si="60"/>
        <v>6.3360000000000003</v>
      </c>
      <c r="BO53" s="50">
        <f t="shared" si="60"/>
        <v>11</v>
      </c>
      <c r="BP53" s="53">
        <f t="shared" si="60"/>
        <v>1</v>
      </c>
      <c r="BQ53" s="220">
        <f t="shared" si="60"/>
        <v>1</v>
      </c>
      <c r="BR53" s="212">
        <v>100</v>
      </c>
      <c r="BS53" s="59">
        <v>1.35</v>
      </c>
      <c r="BT53" s="47">
        <f t="shared" si="11"/>
        <v>1.0424710424710426</v>
      </c>
      <c r="BU53" s="21">
        <v>1</v>
      </c>
      <c r="BV53" s="21">
        <v>1</v>
      </c>
      <c r="BW53" s="21">
        <v>1</v>
      </c>
      <c r="BX53" s="36">
        <v>1</v>
      </c>
      <c r="BY53" s="49">
        <f t="shared" si="57"/>
        <v>1</v>
      </c>
      <c r="BZ53" s="21">
        <v>1</v>
      </c>
      <c r="CA53" s="21">
        <v>1</v>
      </c>
      <c r="CB53" s="50">
        <f t="shared" si="58"/>
        <v>2</v>
      </c>
      <c r="CC53" s="50">
        <f t="shared" si="59"/>
        <v>11</v>
      </c>
      <c r="CD53" s="21">
        <v>0.5</v>
      </c>
      <c r="CE53" s="61">
        <v>1</v>
      </c>
      <c r="CF53" s="213">
        <f t="shared" si="13"/>
        <v>2.7749999999999999</v>
      </c>
      <c r="CG53" s="215">
        <f t="shared" si="14"/>
        <v>7884</v>
      </c>
      <c r="CH53" s="217">
        <f t="shared" si="15"/>
        <v>21.8781</v>
      </c>
    </row>
    <row r="54" spans="1:86" s="2" customFormat="1">
      <c r="A54" s="226">
        <v>12.11</v>
      </c>
      <c r="B54" s="227" t="s">
        <v>69</v>
      </c>
      <c r="C54" s="228">
        <v>6</v>
      </c>
      <c r="D54" s="229">
        <v>6</v>
      </c>
      <c r="E54" s="229">
        <v>3</v>
      </c>
      <c r="F54" s="230">
        <v>0.05</v>
      </c>
      <c r="G54" s="231">
        <f t="shared" si="18"/>
        <v>1.0169491525423726</v>
      </c>
      <c r="H54" s="228">
        <v>11</v>
      </c>
      <c r="I54" s="229">
        <v>0</v>
      </c>
      <c r="J54" s="229">
        <v>365</v>
      </c>
      <c r="K54" s="229">
        <v>0.8</v>
      </c>
      <c r="L54" s="232">
        <f t="shared" si="19"/>
        <v>3212</v>
      </c>
      <c r="M54" s="233">
        <v>300</v>
      </c>
      <c r="N54" s="234">
        <v>1</v>
      </c>
      <c r="O54" s="235">
        <f t="shared" si="20"/>
        <v>300</v>
      </c>
      <c r="P54" s="236">
        <v>0.3</v>
      </c>
      <c r="Q54" s="237">
        <f t="shared" si="0"/>
        <v>6.3529411764705879</v>
      </c>
      <c r="R54" s="238">
        <v>0</v>
      </c>
      <c r="S54" s="239">
        <f t="shared" si="21"/>
        <v>0.1764705882352941</v>
      </c>
      <c r="T54" s="239">
        <f t="shared" si="1"/>
        <v>0.26249999999999996</v>
      </c>
      <c r="U54" s="240" t="s">
        <v>62</v>
      </c>
      <c r="V54" s="241">
        <v>90</v>
      </c>
      <c r="W54" s="242">
        <v>1.25</v>
      </c>
      <c r="X54" s="243">
        <f t="shared" si="22"/>
        <v>0.63025210084033612</v>
      </c>
      <c r="Y54" s="238">
        <v>2</v>
      </c>
      <c r="Z54" s="238">
        <v>1.1000000000000001</v>
      </c>
      <c r="AA54" s="238">
        <v>1</v>
      </c>
      <c r="AB54" s="244">
        <v>1.44</v>
      </c>
      <c r="AC54" s="245">
        <f t="shared" si="23"/>
        <v>1</v>
      </c>
      <c r="AD54" s="238">
        <v>1</v>
      </c>
      <c r="AE54" s="238">
        <v>1</v>
      </c>
      <c r="AF54" s="246">
        <f t="shared" si="28"/>
        <v>6.3360000000000003</v>
      </c>
      <c r="AG54" s="246">
        <f t="shared" si="29"/>
        <v>7.4666380488398376</v>
      </c>
      <c r="AH54" s="238">
        <v>1</v>
      </c>
      <c r="AI54" s="247">
        <v>0.5</v>
      </c>
      <c r="AJ54" s="241">
        <v>130</v>
      </c>
      <c r="AK54" s="248">
        <v>1.35</v>
      </c>
      <c r="AL54" s="243">
        <f t="shared" si="30"/>
        <v>0.68067226890756305</v>
      </c>
      <c r="AM54" s="238">
        <v>1</v>
      </c>
      <c r="AN54" s="238">
        <v>1</v>
      </c>
      <c r="AO54" s="238">
        <v>1</v>
      </c>
      <c r="AP54" s="244">
        <v>1</v>
      </c>
      <c r="AQ54" s="245">
        <f t="shared" si="24"/>
        <v>1</v>
      </c>
      <c r="AR54" s="238">
        <v>1</v>
      </c>
      <c r="AS54" s="238">
        <v>1</v>
      </c>
      <c r="AT54" s="246">
        <f t="shared" si="16"/>
        <v>2</v>
      </c>
      <c r="AU54" s="246">
        <f t="shared" si="25"/>
        <v>4.1817629587389673</v>
      </c>
      <c r="AV54" s="238">
        <f t="shared" si="7"/>
        <v>0.4</v>
      </c>
      <c r="AW54" s="249">
        <v>0.5</v>
      </c>
      <c r="AX54" s="250">
        <f t="shared" si="8"/>
        <v>6.6111111111111116</v>
      </c>
      <c r="AY54" s="251">
        <f t="shared" si="9"/>
        <v>4.2378917378917373</v>
      </c>
      <c r="AZ54" s="252">
        <f t="shared" si="3"/>
        <v>1090.1291551306165</v>
      </c>
      <c r="BA54" s="252">
        <f t="shared" si="4"/>
        <v>244.2149567903557</v>
      </c>
      <c r="BB54" s="253">
        <f t="shared" si="5"/>
        <v>7.206964970030187</v>
      </c>
      <c r="BC54" s="254">
        <f t="shared" si="5"/>
        <v>1.034956547651436</v>
      </c>
      <c r="BD54" s="212">
        <v>70</v>
      </c>
      <c r="BE54" s="218">
        <f t="shared" si="61"/>
        <v>1.25</v>
      </c>
      <c r="BF54" s="47">
        <f t="shared" ref="BF54:BF56" si="62">X54</f>
        <v>0.63025210084033612</v>
      </c>
      <c r="BG54" s="53">
        <f t="shared" ref="BG54:BG57" si="63">Y54</f>
        <v>2</v>
      </c>
      <c r="BH54" s="53">
        <f t="shared" ref="BH54:BH57" si="64">Z54</f>
        <v>1.1000000000000001</v>
      </c>
      <c r="BI54" s="53">
        <f t="shared" ref="BI54:BI57" si="65">AA54</f>
        <v>1</v>
      </c>
      <c r="BJ54" s="219">
        <f t="shared" ref="BJ54:BJ57" si="66">AB54</f>
        <v>1.44</v>
      </c>
      <c r="BK54" s="49">
        <f t="shared" ref="BK54:BK56" si="67">AC54</f>
        <v>1</v>
      </c>
      <c r="BL54" s="53">
        <f t="shared" ref="BL54:BL57" si="68">AD54</f>
        <v>1</v>
      </c>
      <c r="BM54" s="53">
        <f t="shared" ref="BM54:BM57" si="69">AE54</f>
        <v>1</v>
      </c>
      <c r="BN54" s="50">
        <f t="shared" ref="BN54:BN56" si="70">AF54</f>
        <v>6.3360000000000003</v>
      </c>
      <c r="BO54" s="50">
        <f t="shared" ref="BO54:BO56" si="71">AG54</f>
        <v>7.4666380488398376</v>
      </c>
      <c r="BP54" s="53">
        <f t="shared" ref="BP54:BP57" si="72">AH54</f>
        <v>1</v>
      </c>
      <c r="BQ54" s="220">
        <f t="shared" ref="BQ54:BQ57" si="73">AI54</f>
        <v>0.5</v>
      </c>
      <c r="BR54" s="212">
        <v>100</v>
      </c>
      <c r="BS54" s="248">
        <v>1.35</v>
      </c>
      <c r="BT54" s="47">
        <f t="shared" si="11"/>
        <v>0.68067226890756305</v>
      </c>
      <c r="BU54" s="238">
        <v>1</v>
      </c>
      <c r="BV54" s="238">
        <v>1</v>
      </c>
      <c r="BW54" s="238">
        <v>1</v>
      </c>
      <c r="BX54" s="244">
        <v>1</v>
      </c>
      <c r="BY54" s="245">
        <f t="shared" si="57"/>
        <v>1</v>
      </c>
      <c r="BZ54" s="238">
        <v>1</v>
      </c>
      <c r="CA54" s="238">
        <v>1</v>
      </c>
      <c r="CB54" s="246">
        <f t="shared" si="58"/>
        <v>2</v>
      </c>
      <c r="CC54" s="246">
        <f t="shared" si="59"/>
        <v>4.1817629587389673</v>
      </c>
      <c r="CD54" s="21">
        <v>0.5</v>
      </c>
      <c r="CE54" s="249">
        <v>0.5</v>
      </c>
      <c r="CF54" s="250">
        <f t="shared" si="13"/>
        <v>8.5</v>
      </c>
      <c r="CG54" s="252">
        <f t="shared" si="14"/>
        <v>1090.1291551306165</v>
      </c>
      <c r="CH54" s="254">
        <f t="shared" si="15"/>
        <v>9.2660978186102394</v>
      </c>
    </row>
    <row r="55" spans="1:86" s="2" customFormat="1">
      <c r="A55" s="226">
        <v>12.11</v>
      </c>
      <c r="B55" s="227" t="s">
        <v>70</v>
      </c>
      <c r="C55" s="228">
        <v>6</v>
      </c>
      <c r="D55" s="229">
        <v>6</v>
      </c>
      <c r="E55" s="229">
        <v>3</v>
      </c>
      <c r="F55" s="230">
        <v>0.05</v>
      </c>
      <c r="G55" s="231">
        <f t="shared" si="18"/>
        <v>1.0169491525423726</v>
      </c>
      <c r="H55" s="228">
        <v>0.5</v>
      </c>
      <c r="I55" s="229">
        <v>0</v>
      </c>
      <c r="J55" s="229">
        <v>261</v>
      </c>
      <c r="K55" s="229">
        <v>0.8</v>
      </c>
      <c r="L55" s="232">
        <f t="shared" si="19"/>
        <v>104.4</v>
      </c>
      <c r="M55" s="233">
        <v>100</v>
      </c>
      <c r="N55" s="234">
        <v>1</v>
      </c>
      <c r="O55" s="235">
        <f t="shared" si="20"/>
        <v>100</v>
      </c>
      <c r="P55" s="236">
        <v>0</v>
      </c>
      <c r="Q55" s="237">
        <f t="shared" si="0"/>
        <v>0</v>
      </c>
      <c r="R55" s="238">
        <v>0</v>
      </c>
      <c r="S55" s="239">
        <f t="shared" si="21"/>
        <v>0</v>
      </c>
      <c r="T55" s="239">
        <f t="shared" si="1"/>
        <v>0.17499999999999999</v>
      </c>
      <c r="U55" s="240" t="s">
        <v>62</v>
      </c>
      <c r="V55" s="241">
        <v>90</v>
      </c>
      <c r="W55" s="242">
        <v>1.25</v>
      </c>
      <c r="X55" s="243">
        <f t="shared" si="22"/>
        <v>0.63025210084033612</v>
      </c>
      <c r="Y55" s="238">
        <v>2</v>
      </c>
      <c r="Z55" s="238">
        <v>1.1000000000000001</v>
      </c>
      <c r="AA55" s="238">
        <v>1</v>
      </c>
      <c r="AB55" s="244">
        <v>1.44</v>
      </c>
      <c r="AC55" s="245">
        <f t="shared" si="23"/>
        <v>1</v>
      </c>
      <c r="AD55" s="238">
        <v>1</v>
      </c>
      <c r="AE55" s="238">
        <v>1</v>
      </c>
      <c r="AF55" s="246">
        <f t="shared" si="28"/>
        <v>6.3360000000000003</v>
      </c>
      <c r="AG55" s="246">
        <f t="shared" si="29"/>
        <v>11</v>
      </c>
      <c r="AH55" s="238">
        <v>1</v>
      </c>
      <c r="AI55" s="247">
        <v>0.5</v>
      </c>
      <c r="AJ55" s="241">
        <v>130</v>
      </c>
      <c r="AK55" s="248">
        <v>1.35</v>
      </c>
      <c r="AL55" s="243">
        <f t="shared" si="30"/>
        <v>0.68067226890756305</v>
      </c>
      <c r="AM55" s="238">
        <v>1</v>
      </c>
      <c r="AN55" s="238">
        <v>1</v>
      </c>
      <c r="AO55" s="238">
        <v>1</v>
      </c>
      <c r="AP55" s="244">
        <v>1</v>
      </c>
      <c r="AQ55" s="245">
        <f t="shared" si="24"/>
        <v>1</v>
      </c>
      <c r="AR55" s="238">
        <v>1</v>
      </c>
      <c r="AS55" s="238">
        <v>1</v>
      </c>
      <c r="AT55" s="246">
        <f t="shared" si="16"/>
        <v>2</v>
      </c>
      <c r="AU55" s="246">
        <f t="shared" si="25"/>
        <v>11</v>
      </c>
      <c r="AV55" s="238">
        <f t="shared" si="7"/>
        <v>0.4</v>
      </c>
      <c r="AW55" s="249">
        <v>0.5</v>
      </c>
      <c r="AX55" s="250">
        <f t="shared" si="8"/>
        <v>2.2037037037037037</v>
      </c>
      <c r="AY55" s="251">
        <f t="shared" si="9"/>
        <v>1.4126305792972458</v>
      </c>
      <c r="AZ55" s="252">
        <f t="shared" si="3"/>
        <v>52.2</v>
      </c>
      <c r="BA55" s="252">
        <f t="shared" si="4"/>
        <v>20.880000000000003</v>
      </c>
      <c r="BB55" s="253">
        <f t="shared" si="5"/>
        <v>0.11503333333333335</v>
      </c>
      <c r="BC55" s="254">
        <f t="shared" si="5"/>
        <v>2.9495726495726494E-2</v>
      </c>
      <c r="BD55" s="212">
        <v>70</v>
      </c>
      <c r="BE55" s="218">
        <f t="shared" si="61"/>
        <v>1.25</v>
      </c>
      <c r="BF55" s="47">
        <f t="shared" si="62"/>
        <v>0.63025210084033612</v>
      </c>
      <c r="BG55" s="53">
        <f t="shared" si="63"/>
        <v>2</v>
      </c>
      <c r="BH55" s="53">
        <f t="shared" si="64"/>
        <v>1.1000000000000001</v>
      </c>
      <c r="BI55" s="53">
        <f t="shared" si="65"/>
        <v>1</v>
      </c>
      <c r="BJ55" s="219">
        <f t="shared" si="66"/>
        <v>1.44</v>
      </c>
      <c r="BK55" s="49">
        <f t="shared" si="67"/>
        <v>1</v>
      </c>
      <c r="BL55" s="53">
        <f t="shared" si="68"/>
        <v>1</v>
      </c>
      <c r="BM55" s="53">
        <f t="shared" si="69"/>
        <v>1</v>
      </c>
      <c r="BN55" s="50">
        <f t="shared" si="70"/>
        <v>6.3360000000000003</v>
      </c>
      <c r="BO55" s="50">
        <f t="shared" si="71"/>
        <v>11</v>
      </c>
      <c r="BP55" s="53">
        <f t="shared" si="72"/>
        <v>1</v>
      </c>
      <c r="BQ55" s="220">
        <f t="shared" si="73"/>
        <v>0.5</v>
      </c>
      <c r="BR55" s="212">
        <v>100</v>
      </c>
      <c r="BS55" s="248">
        <v>1.35</v>
      </c>
      <c r="BT55" s="47">
        <f t="shared" si="11"/>
        <v>0.68067226890756305</v>
      </c>
      <c r="BU55" s="238">
        <v>1</v>
      </c>
      <c r="BV55" s="238">
        <v>1</v>
      </c>
      <c r="BW55" s="238">
        <v>1</v>
      </c>
      <c r="BX55" s="244">
        <v>1</v>
      </c>
      <c r="BY55" s="245">
        <f t="shared" si="57"/>
        <v>1</v>
      </c>
      <c r="BZ55" s="238">
        <v>1</v>
      </c>
      <c r="CA55" s="238">
        <v>1</v>
      </c>
      <c r="CB55" s="246">
        <f t="shared" si="58"/>
        <v>2</v>
      </c>
      <c r="CC55" s="246">
        <f t="shared" si="59"/>
        <v>11</v>
      </c>
      <c r="CD55" s="21">
        <v>0.5</v>
      </c>
      <c r="CE55" s="249">
        <v>0.5</v>
      </c>
      <c r="CF55" s="250">
        <f t="shared" si="13"/>
        <v>2.833333333333333</v>
      </c>
      <c r="CG55" s="252">
        <f t="shared" si="14"/>
        <v>52.2</v>
      </c>
      <c r="CH55" s="254">
        <f t="shared" si="15"/>
        <v>0.1479</v>
      </c>
    </row>
    <row r="56" spans="1:86" s="2" customFormat="1" ht="13.5" thickBot="1">
      <c r="A56" s="259">
        <v>12.13</v>
      </c>
      <c r="B56" s="260" t="s">
        <v>71</v>
      </c>
      <c r="C56" s="291">
        <v>4</v>
      </c>
      <c r="D56" s="292">
        <v>5</v>
      </c>
      <c r="E56" s="292">
        <v>3</v>
      </c>
      <c r="F56" s="293">
        <v>0.05</v>
      </c>
      <c r="G56" s="294">
        <f t="shared" si="18"/>
        <v>0.75329566854990582</v>
      </c>
      <c r="H56" s="291">
        <v>0.5</v>
      </c>
      <c r="I56" s="292">
        <v>0</v>
      </c>
      <c r="J56" s="292">
        <v>365</v>
      </c>
      <c r="K56" s="292">
        <v>0.8</v>
      </c>
      <c r="L56" s="295">
        <f t="shared" si="19"/>
        <v>146</v>
      </c>
      <c r="M56" s="296">
        <v>200</v>
      </c>
      <c r="N56" s="297">
        <v>1</v>
      </c>
      <c r="O56" s="298">
        <f t="shared" si="20"/>
        <v>200</v>
      </c>
      <c r="P56" s="299">
        <v>0</v>
      </c>
      <c r="Q56" s="300">
        <f t="shared" si="0"/>
        <v>0</v>
      </c>
      <c r="R56" s="301">
        <v>0</v>
      </c>
      <c r="S56" s="302">
        <f t="shared" si="21"/>
        <v>0</v>
      </c>
      <c r="T56" s="302">
        <f t="shared" si="1"/>
        <v>0.21875</v>
      </c>
      <c r="U56" s="303" t="s">
        <v>30</v>
      </c>
      <c r="V56" s="304">
        <v>90</v>
      </c>
      <c r="W56" s="305">
        <v>1.25</v>
      </c>
      <c r="X56" s="306">
        <f t="shared" si="22"/>
        <v>0.53705692803437166</v>
      </c>
      <c r="Y56" s="301">
        <v>2</v>
      </c>
      <c r="Z56" s="301">
        <v>1.1000000000000001</v>
      </c>
      <c r="AA56" s="301">
        <v>1</v>
      </c>
      <c r="AB56" s="307">
        <v>1.44</v>
      </c>
      <c r="AC56" s="308">
        <f t="shared" si="23"/>
        <v>1</v>
      </c>
      <c r="AD56" s="301">
        <v>1</v>
      </c>
      <c r="AE56" s="301">
        <v>1</v>
      </c>
      <c r="AF56" s="309">
        <f t="shared" si="28"/>
        <v>6.3360000000000003</v>
      </c>
      <c r="AG56" s="309">
        <f t="shared" si="29"/>
        <v>11</v>
      </c>
      <c r="AH56" s="301">
        <v>1</v>
      </c>
      <c r="AI56" s="310">
        <v>0.5</v>
      </c>
      <c r="AJ56" s="304">
        <v>130</v>
      </c>
      <c r="AK56" s="311">
        <v>1.35</v>
      </c>
      <c r="AL56" s="306">
        <f t="shared" si="30"/>
        <v>0.58002148227712136</v>
      </c>
      <c r="AM56" s="301">
        <v>1</v>
      </c>
      <c r="AN56" s="301">
        <v>1</v>
      </c>
      <c r="AO56" s="301">
        <v>1</v>
      </c>
      <c r="AP56" s="307">
        <v>1</v>
      </c>
      <c r="AQ56" s="308">
        <f t="shared" si="24"/>
        <v>1</v>
      </c>
      <c r="AR56" s="301">
        <v>1</v>
      </c>
      <c r="AS56" s="301">
        <v>1</v>
      </c>
      <c r="AT56" s="309">
        <f t="shared" si="16"/>
        <v>2</v>
      </c>
      <c r="AU56" s="309">
        <f t="shared" si="25"/>
        <v>11</v>
      </c>
      <c r="AV56" s="301">
        <f t="shared" si="7"/>
        <v>1</v>
      </c>
      <c r="AW56" s="312">
        <v>0.5</v>
      </c>
      <c r="AX56" s="313">
        <f t="shared" si="8"/>
        <v>5.1722222222222216</v>
      </c>
      <c r="AY56" s="314">
        <f t="shared" si="9"/>
        <v>3.3155270655270659</v>
      </c>
      <c r="AZ56" s="315">
        <f t="shared" si="3"/>
        <v>73</v>
      </c>
      <c r="BA56" s="315">
        <f t="shared" si="4"/>
        <v>73</v>
      </c>
      <c r="BB56" s="316">
        <f t="shared" ref="BB56:BC56" si="74">AX56*AZ56/1000</f>
        <v>0.3775722222222222</v>
      </c>
      <c r="BC56" s="317">
        <f t="shared" si="74"/>
        <v>0.24203347578347581</v>
      </c>
      <c r="BD56" s="318">
        <v>70</v>
      </c>
      <c r="BE56" s="333">
        <f t="shared" si="61"/>
        <v>1.25</v>
      </c>
      <c r="BF56" s="74">
        <f t="shared" si="62"/>
        <v>0.53705692803437166</v>
      </c>
      <c r="BG56" s="77">
        <f t="shared" si="63"/>
        <v>2</v>
      </c>
      <c r="BH56" s="77">
        <f t="shared" si="64"/>
        <v>1.1000000000000001</v>
      </c>
      <c r="BI56" s="77">
        <f t="shared" si="65"/>
        <v>1</v>
      </c>
      <c r="BJ56" s="334">
        <f t="shared" si="66"/>
        <v>1.44</v>
      </c>
      <c r="BK56" s="75">
        <f t="shared" si="67"/>
        <v>1</v>
      </c>
      <c r="BL56" s="77">
        <f t="shared" si="68"/>
        <v>1</v>
      </c>
      <c r="BM56" s="77">
        <f t="shared" si="69"/>
        <v>1</v>
      </c>
      <c r="BN56" s="76">
        <f t="shared" si="70"/>
        <v>6.3360000000000003</v>
      </c>
      <c r="BO56" s="76">
        <f t="shared" si="71"/>
        <v>11</v>
      </c>
      <c r="BP56" s="77">
        <f t="shared" si="72"/>
        <v>1</v>
      </c>
      <c r="BQ56" s="335">
        <f t="shared" si="73"/>
        <v>0.5</v>
      </c>
      <c r="BR56" s="318">
        <v>100</v>
      </c>
      <c r="BS56" s="311">
        <v>1.35</v>
      </c>
      <c r="BT56" s="74">
        <f t="shared" si="11"/>
        <v>0.58002148227712136</v>
      </c>
      <c r="BU56" s="301">
        <v>1</v>
      </c>
      <c r="BV56" s="301">
        <v>1</v>
      </c>
      <c r="BW56" s="301">
        <v>1</v>
      </c>
      <c r="BX56" s="307">
        <v>1</v>
      </c>
      <c r="BY56" s="308">
        <f t="shared" si="57"/>
        <v>1</v>
      </c>
      <c r="BZ56" s="301">
        <v>1</v>
      </c>
      <c r="CA56" s="301">
        <v>1</v>
      </c>
      <c r="CB56" s="309">
        <f t="shared" si="58"/>
        <v>2</v>
      </c>
      <c r="CC56" s="309">
        <f t="shared" si="59"/>
        <v>11</v>
      </c>
      <c r="CD56" s="73">
        <v>0.5</v>
      </c>
      <c r="CE56" s="312">
        <v>0.5</v>
      </c>
      <c r="CF56" s="261">
        <f t="shared" si="13"/>
        <v>6.65</v>
      </c>
      <c r="CG56" s="262">
        <f t="shared" si="14"/>
        <v>73</v>
      </c>
      <c r="CH56" s="263">
        <f t="shared" si="15"/>
        <v>0.48545000000000005</v>
      </c>
    </row>
    <row r="57" spans="1:86" s="2" customFormat="1">
      <c r="A57" s="78">
        <v>19.899999999999999</v>
      </c>
      <c r="B57" s="79" t="s">
        <v>420</v>
      </c>
      <c r="C57" s="338"/>
      <c r="D57" s="338"/>
      <c r="E57" s="338"/>
      <c r="F57" s="339"/>
      <c r="G57" s="319"/>
      <c r="H57" s="338"/>
      <c r="I57" s="338"/>
      <c r="J57" s="338"/>
      <c r="K57" s="340">
        <v>0.8</v>
      </c>
      <c r="L57" s="320"/>
      <c r="M57" s="341"/>
      <c r="N57" s="340">
        <v>1</v>
      </c>
      <c r="O57" s="321"/>
      <c r="P57" s="341"/>
      <c r="Q57" s="322"/>
      <c r="R57" s="340">
        <v>0</v>
      </c>
      <c r="S57" s="323"/>
      <c r="T57" s="323"/>
      <c r="U57" s="341"/>
      <c r="V57" s="340">
        <v>90</v>
      </c>
      <c r="W57" s="340">
        <v>1.25</v>
      </c>
      <c r="X57" s="324"/>
      <c r="Y57" s="340">
        <v>2</v>
      </c>
      <c r="Z57" s="340">
        <v>1.1000000000000001</v>
      </c>
      <c r="AA57" s="340">
        <v>1</v>
      </c>
      <c r="AB57" s="340">
        <v>1.44</v>
      </c>
      <c r="AC57" s="325"/>
      <c r="AD57" s="340">
        <v>1</v>
      </c>
      <c r="AE57" s="340">
        <v>1</v>
      </c>
      <c r="AF57" s="326"/>
      <c r="AG57" s="326"/>
      <c r="AH57" s="340">
        <v>1</v>
      </c>
      <c r="AI57" s="340">
        <v>1</v>
      </c>
      <c r="AJ57" s="340">
        <v>130</v>
      </c>
      <c r="AK57" s="340">
        <v>1.35</v>
      </c>
      <c r="AL57" s="324"/>
      <c r="AM57" s="340">
        <v>1</v>
      </c>
      <c r="AN57" s="340">
        <v>1</v>
      </c>
      <c r="AO57" s="340">
        <v>1</v>
      </c>
      <c r="AP57" s="340">
        <v>1</v>
      </c>
      <c r="AQ57" s="325"/>
      <c r="AR57" s="340">
        <v>1</v>
      </c>
      <c r="AS57" s="340">
        <v>1</v>
      </c>
      <c r="AT57" s="326"/>
      <c r="AU57" s="326"/>
      <c r="AV57" s="340">
        <v>0.4</v>
      </c>
      <c r="AW57" s="340">
        <v>1</v>
      </c>
      <c r="AX57" s="327"/>
      <c r="AY57" s="327"/>
      <c r="AZ57" s="320"/>
      <c r="BA57" s="320"/>
      <c r="BB57" s="326"/>
      <c r="BC57" s="326"/>
      <c r="BD57" s="340">
        <v>70</v>
      </c>
      <c r="BE57" s="340">
        <f t="shared" ref="BE57" si="75">W57</f>
        <v>1.25</v>
      </c>
      <c r="BF57" s="324"/>
      <c r="BG57" s="340">
        <f t="shared" si="63"/>
        <v>2</v>
      </c>
      <c r="BH57" s="340">
        <f t="shared" si="64"/>
        <v>1.1000000000000001</v>
      </c>
      <c r="BI57" s="340">
        <f t="shared" si="65"/>
        <v>1</v>
      </c>
      <c r="BJ57" s="340">
        <f t="shared" si="66"/>
        <v>1.44</v>
      </c>
      <c r="BK57" s="325"/>
      <c r="BL57" s="340">
        <f t="shared" si="68"/>
        <v>1</v>
      </c>
      <c r="BM57" s="340">
        <f t="shared" si="69"/>
        <v>1</v>
      </c>
      <c r="BN57" s="326"/>
      <c r="BO57" s="326"/>
      <c r="BP57" s="340">
        <f t="shared" si="72"/>
        <v>1</v>
      </c>
      <c r="BQ57" s="340">
        <f t="shared" si="73"/>
        <v>1</v>
      </c>
      <c r="BR57" s="340">
        <v>100</v>
      </c>
      <c r="BS57" s="340">
        <v>1.35</v>
      </c>
      <c r="BT57" s="324"/>
      <c r="BU57" s="340">
        <v>1</v>
      </c>
      <c r="BV57" s="340">
        <v>1</v>
      </c>
      <c r="BW57" s="340">
        <v>1</v>
      </c>
      <c r="BX57" s="340">
        <v>1</v>
      </c>
      <c r="BY57" s="325"/>
      <c r="BZ57" s="340">
        <v>1</v>
      </c>
      <c r="CA57" s="340">
        <v>1</v>
      </c>
      <c r="CB57" s="326"/>
      <c r="CC57" s="326"/>
      <c r="CD57" s="340">
        <v>0.5</v>
      </c>
      <c r="CE57" s="340">
        <v>1</v>
      </c>
      <c r="CF57" s="327"/>
      <c r="CG57" s="327"/>
      <c r="CH57" s="320"/>
    </row>
    <row r="58" spans="1:86" s="2" customFormat="1">
      <c r="G58" s="4"/>
      <c r="W58" s="5"/>
      <c r="AK58" s="5"/>
      <c r="BE58" s="5"/>
      <c r="BS58" s="5"/>
    </row>
    <row r="59" spans="1:86">
      <c r="A59" s="264" t="s">
        <v>5153</v>
      </c>
      <c r="B59" s="265"/>
      <c r="D59" s="266" t="s">
        <v>5154</v>
      </c>
      <c r="E59" s="267"/>
      <c r="F59" s="267"/>
      <c r="G59" s="268"/>
      <c r="H59" s="269"/>
      <c r="J59" s="270" t="s">
        <v>5155</v>
      </c>
      <c r="K59" s="271"/>
      <c r="L59" s="272"/>
      <c r="N59" s="273" t="s">
        <v>5156</v>
      </c>
      <c r="O59" s="274"/>
      <c r="Q59" s="275" t="s">
        <v>5157</v>
      </c>
      <c r="R59" s="276"/>
      <c r="S59" s="276"/>
      <c r="T59" s="276"/>
      <c r="U59" s="277"/>
      <c r="AX59" s="278"/>
      <c r="AY59" s="278"/>
      <c r="AZ59" s="278"/>
      <c r="BA59" s="278"/>
      <c r="BB59" s="278"/>
      <c r="BC59" s="278"/>
      <c r="CF59" s="278"/>
      <c r="CG59" s="278"/>
      <c r="CH59" s="278"/>
    </row>
    <row r="60" spans="1:86">
      <c r="F60" s="6"/>
    </row>
    <row r="61" spans="1:86">
      <c r="F61" s="6"/>
    </row>
    <row r="62" spans="1:86">
      <c r="F62" s="6"/>
    </row>
    <row r="63" spans="1:86">
      <c r="F63" s="6"/>
    </row>
    <row r="64" spans="1:86">
      <c r="F64" s="6"/>
    </row>
    <row r="65" spans="6:6">
      <c r="F65" s="6"/>
    </row>
    <row r="66" spans="6:6">
      <c r="F66" s="6"/>
    </row>
    <row r="67" spans="6:6">
      <c r="F67" s="6"/>
    </row>
    <row r="68" spans="6:6">
      <c r="F68" s="6"/>
    </row>
    <row r="69" spans="6:6">
      <c r="F69" s="6"/>
    </row>
    <row r="70" spans="6:6">
      <c r="F70" s="6"/>
    </row>
    <row r="71" spans="6:6">
      <c r="F71" s="6"/>
    </row>
    <row r="72" spans="6:6">
      <c r="F72" s="6"/>
    </row>
    <row r="73" spans="6:6">
      <c r="F73" s="6"/>
    </row>
    <row r="74" spans="6:6">
      <c r="F74" s="6"/>
    </row>
    <row r="75" spans="6:6">
      <c r="F75" s="6"/>
    </row>
    <row r="76" spans="6:6">
      <c r="F76" s="6"/>
    </row>
    <row r="77" spans="6:6">
      <c r="F77" s="6"/>
    </row>
    <row r="78" spans="6:6">
      <c r="F78" s="6"/>
    </row>
    <row r="79" spans="6:6">
      <c r="F79" s="6"/>
    </row>
    <row r="80" spans="6:6">
      <c r="F80" s="6"/>
    </row>
    <row r="81" spans="6:6">
      <c r="F81" s="6"/>
    </row>
    <row r="82" spans="6:6">
      <c r="F82" s="6"/>
    </row>
    <row r="83" spans="6:6">
      <c r="F83" s="6"/>
    </row>
    <row r="84" spans="6:6">
      <c r="F84" s="6"/>
    </row>
    <row r="85" spans="6:6">
      <c r="F85" s="6"/>
    </row>
    <row r="86" spans="6:6">
      <c r="F86" s="6"/>
    </row>
    <row r="87" spans="6:6">
      <c r="F87" s="6"/>
    </row>
    <row r="88" spans="6:6">
      <c r="F88" s="6"/>
    </row>
    <row r="89" spans="6:6">
      <c r="F89" s="6"/>
    </row>
    <row r="90" spans="6:6">
      <c r="F90" s="6"/>
    </row>
    <row r="91" spans="6:6">
      <c r="F91" s="6"/>
    </row>
    <row r="92" spans="6:6">
      <c r="F92" s="6"/>
    </row>
    <row r="93" spans="6:6">
      <c r="F93" s="6"/>
    </row>
    <row r="94" spans="6:6">
      <c r="F94" s="6"/>
    </row>
    <row r="95" spans="6:6">
      <c r="F95" s="6"/>
    </row>
    <row r="96" spans="6:6">
      <c r="F96" s="6"/>
    </row>
    <row r="97" spans="6:6">
      <c r="F97" s="6"/>
    </row>
    <row r="98" spans="6:6">
      <c r="F98" s="6"/>
    </row>
    <row r="99" spans="6:6">
      <c r="F99" s="6"/>
    </row>
    <row r="100" spans="6:6">
      <c r="F100" s="6"/>
    </row>
    <row r="101" spans="6:6">
      <c r="F101" s="6"/>
    </row>
    <row r="102" spans="6:6">
      <c r="F102" s="6"/>
    </row>
    <row r="103" spans="6:6">
      <c r="F103" s="6"/>
    </row>
    <row r="104" spans="6:6">
      <c r="F104" s="6"/>
    </row>
    <row r="105" spans="6:6">
      <c r="F105" s="6"/>
    </row>
    <row r="106" spans="6:6">
      <c r="F106" s="6"/>
    </row>
    <row r="107" spans="6:6">
      <c r="F107" s="6"/>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678876-C8F6-470A-AABC-25AFC1F283EA}">
  <sheetPr>
    <tabColor theme="6"/>
  </sheetPr>
  <dimension ref="A1:G150"/>
  <sheetViews>
    <sheetView zoomScale="115" zoomScaleNormal="115" workbookViewId="0">
      <selection activeCell="D18" sqref="D18"/>
    </sheetView>
  </sheetViews>
  <sheetFormatPr baseColWidth="10" defaultColWidth="8.88671875" defaultRowHeight="12.75"/>
  <cols>
    <col min="1" max="1" width="5.77734375" style="362" customWidth="1"/>
    <col min="2" max="4" width="50.77734375" style="68" customWidth="1"/>
    <col min="5" max="16384" width="8.88671875" style="68"/>
  </cols>
  <sheetData>
    <row r="1" spans="1:4">
      <c r="A1" s="362">
        <v>1</v>
      </c>
      <c r="B1" s="68" t="s">
        <v>157</v>
      </c>
      <c r="C1" s="68" t="s">
        <v>158</v>
      </c>
      <c r="D1" s="68" t="s">
        <v>507</v>
      </c>
    </row>
    <row r="2" spans="1:4">
      <c r="A2" s="362">
        <v>2</v>
      </c>
      <c r="B2" s="68" t="s">
        <v>411</v>
      </c>
      <c r="C2" s="68" t="s">
        <v>412</v>
      </c>
      <c r="D2" s="68" t="s">
        <v>452</v>
      </c>
    </row>
    <row r="3" spans="1:4">
      <c r="A3" s="362">
        <v>3</v>
      </c>
      <c r="B3" s="68" t="s">
        <v>125</v>
      </c>
      <c r="C3" s="68" t="s">
        <v>199</v>
      </c>
      <c r="D3" s="68" t="s">
        <v>620</v>
      </c>
    </row>
    <row r="4" spans="1:4">
      <c r="A4" s="362">
        <v>4</v>
      </c>
      <c r="B4" s="68" t="s">
        <v>127</v>
      </c>
      <c r="C4" s="68" t="s">
        <v>169</v>
      </c>
      <c r="D4" s="68" t="s">
        <v>410</v>
      </c>
    </row>
    <row r="5" spans="1:4">
      <c r="A5" s="362">
        <v>5</v>
      </c>
      <c r="B5" s="68" t="s">
        <v>128</v>
      </c>
      <c r="C5" s="68" t="s">
        <v>200</v>
      </c>
      <c r="D5" s="68" t="s">
        <v>409</v>
      </c>
    </row>
    <row r="6" spans="1:4">
      <c r="A6" s="362">
        <v>6</v>
      </c>
      <c r="B6" s="68" t="s">
        <v>5282</v>
      </c>
      <c r="C6" s="68" t="s">
        <v>5283</v>
      </c>
      <c r="D6" s="68" t="s">
        <v>5284</v>
      </c>
    </row>
    <row r="7" spans="1:4">
      <c r="A7" s="362">
        <v>7</v>
      </c>
      <c r="B7" s="68" t="s">
        <v>5175</v>
      </c>
      <c r="C7" s="68" t="s">
        <v>5173</v>
      </c>
      <c r="D7" s="68" t="s">
        <v>5174</v>
      </c>
    </row>
    <row r="8" spans="1:4">
      <c r="A8" s="362">
        <v>8</v>
      </c>
      <c r="B8" s="68" t="s">
        <v>129</v>
      </c>
      <c r="C8" s="68" t="s">
        <v>168</v>
      </c>
      <c r="D8" s="68" t="s">
        <v>408</v>
      </c>
    </row>
    <row r="9" spans="1:4">
      <c r="A9" s="362">
        <v>9</v>
      </c>
      <c r="B9" s="68" t="s">
        <v>457</v>
      </c>
      <c r="C9" s="68" t="s">
        <v>458</v>
      </c>
      <c r="D9" s="68" t="s">
        <v>456</v>
      </c>
    </row>
    <row r="10" spans="1:4">
      <c r="A10" s="362">
        <v>10</v>
      </c>
      <c r="B10" s="68" t="s">
        <v>126</v>
      </c>
      <c r="C10" s="68" t="s">
        <v>166</v>
      </c>
      <c r="D10" s="68" t="s">
        <v>468</v>
      </c>
    </row>
    <row r="11" spans="1:4">
      <c r="A11" s="362">
        <v>11</v>
      </c>
      <c r="B11" s="68" t="s">
        <v>470</v>
      </c>
      <c r="C11" s="68" t="s">
        <v>471</v>
      </c>
      <c r="D11" s="68" t="s">
        <v>469</v>
      </c>
    </row>
    <row r="12" spans="1:4">
      <c r="A12" s="362">
        <v>12</v>
      </c>
      <c r="B12" s="68" t="s">
        <v>5109</v>
      </c>
      <c r="C12" s="68" t="s">
        <v>167</v>
      </c>
      <c r="D12" s="68" t="s">
        <v>460</v>
      </c>
    </row>
    <row r="13" spans="1:4">
      <c r="A13" s="362">
        <v>13</v>
      </c>
      <c r="B13" s="68" t="s">
        <v>5245</v>
      </c>
      <c r="C13" s="68" t="s">
        <v>202</v>
      </c>
      <c r="D13" s="68" t="s">
        <v>459</v>
      </c>
    </row>
    <row r="14" spans="1:4">
      <c r="A14" s="362">
        <v>14</v>
      </c>
      <c r="B14" s="68" t="s">
        <v>5110</v>
      </c>
      <c r="C14" s="68" t="s">
        <v>223</v>
      </c>
      <c r="D14" s="68" t="s">
        <v>461</v>
      </c>
    </row>
    <row r="15" spans="1:4">
      <c r="A15" s="362">
        <v>15</v>
      </c>
      <c r="B15" s="68" t="s">
        <v>224</v>
      </c>
      <c r="C15" s="68" t="s">
        <v>201</v>
      </c>
      <c r="D15" s="68" t="s">
        <v>462</v>
      </c>
    </row>
    <row r="16" spans="1:4">
      <c r="A16" s="362">
        <v>16</v>
      </c>
      <c r="B16" s="68" t="s">
        <v>5112</v>
      </c>
      <c r="C16" s="68" t="s">
        <v>5113</v>
      </c>
      <c r="D16" s="68" t="s">
        <v>5114</v>
      </c>
    </row>
    <row r="17" spans="1:7">
      <c r="A17" s="362">
        <v>17</v>
      </c>
      <c r="B17" s="412" t="s">
        <v>5362</v>
      </c>
      <c r="C17" s="412" t="s">
        <v>5363</v>
      </c>
      <c r="D17" s="412" t="s">
        <v>5364</v>
      </c>
      <c r="E17" s="412" t="s">
        <v>5299</v>
      </c>
      <c r="F17" s="412" t="s">
        <v>5300</v>
      </c>
      <c r="G17" s="412" t="s">
        <v>5301</v>
      </c>
    </row>
    <row r="18" spans="1:7">
      <c r="A18" s="362">
        <v>18</v>
      </c>
      <c r="B18" s="68" t="s">
        <v>130</v>
      </c>
      <c r="C18" s="68" t="s">
        <v>203</v>
      </c>
      <c r="D18" s="68" t="s">
        <v>455</v>
      </c>
    </row>
    <row r="19" spans="1:7">
      <c r="A19" s="362">
        <v>19</v>
      </c>
      <c r="B19" s="68" t="s">
        <v>131</v>
      </c>
      <c r="C19" s="68" t="s">
        <v>230</v>
      </c>
      <c r="D19" s="68" t="s">
        <v>447</v>
      </c>
    </row>
    <row r="20" spans="1:7">
      <c r="A20" s="362">
        <v>20</v>
      </c>
      <c r="B20" s="68" t="s">
        <v>5111</v>
      </c>
      <c r="C20" s="68" t="s">
        <v>5111</v>
      </c>
      <c r="D20" s="68" t="s">
        <v>5111</v>
      </c>
    </row>
    <row r="21" spans="1:7">
      <c r="A21" s="362">
        <v>21</v>
      </c>
      <c r="B21" s="68" t="s">
        <v>132</v>
      </c>
      <c r="C21" s="68" t="s">
        <v>204</v>
      </c>
      <c r="D21" s="68" t="s">
        <v>448</v>
      </c>
    </row>
    <row r="22" spans="1:7">
      <c r="A22" s="362">
        <v>22</v>
      </c>
      <c r="B22" s="68" t="s">
        <v>133</v>
      </c>
      <c r="C22" s="68" t="s">
        <v>209</v>
      </c>
      <c r="D22" s="68" t="s">
        <v>454</v>
      </c>
    </row>
    <row r="23" spans="1:7">
      <c r="A23" s="362">
        <v>23</v>
      </c>
      <c r="B23" s="68" t="s">
        <v>134</v>
      </c>
      <c r="C23" s="68" t="s">
        <v>208</v>
      </c>
      <c r="D23" s="68" t="s">
        <v>451</v>
      </c>
    </row>
    <row r="24" spans="1:7">
      <c r="A24" s="362">
        <v>24</v>
      </c>
      <c r="B24" s="68" t="s">
        <v>135</v>
      </c>
      <c r="C24" s="68" t="s">
        <v>205</v>
      </c>
      <c r="D24" s="68" t="s">
        <v>506</v>
      </c>
    </row>
    <row r="25" spans="1:7">
      <c r="A25" s="362">
        <v>25</v>
      </c>
      <c r="B25" s="68" t="s">
        <v>136</v>
      </c>
      <c r="C25" s="68" t="s">
        <v>206</v>
      </c>
      <c r="D25" s="68" t="s">
        <v>449</v>
      </c>
    </row>
    <row r="26" spans="1:7">
      <c r="A26" s="362">
        <v>26</v>
      </c>
      <c r="B26" s="68" t="s">
        <v>137</v>
      </c>
      <c r="C26" s="68" t="s">
        <v>215</v>
      </c>
      <c r="D26" s="68" t="s">
        <v>621</v>
      </c>
    </row>
    <row r="27" spans="1:7">
      <c r="A27" s="362">
        <v>27</v>
      </c>
      <c r="B27" s="68" t="s">
        <v>160</v>
      </c>
      <c r="C27" s="68" t="s">
        <v>214</v>
      </c>
      <c r="D27" s="68" t="s">
        <v>453</v>
      </c>
    </row>
    <row r="28" spans="1:7">
      <c r="A28" s="362">
        <v>28</v>
      </c>
      <c r="B28" s="68" t="s">
        <v>207</v>
      </c>
      <c r="C28" s="68" t="s">
        <v>207</v>
      </c>
      <c r="D28" s="68" t="s">
        <v>463</v>
      </c>
    </row>
    <row r="29" spans="1:7">
      <c r="A29" s="362">
        <v>29</v>
      </c>
      <c r="B29" s="68" t="s">
        <v>161</v>
      </c>
      <c r="C29" s="68" t="s">
        <v>210</v>
      </c>
      <c r="D29" s="180" t="s">
        <v>464</v>
      </c>
    </row>
    <row r="30" spans="1:7">
      <c r="A30" s="362">
        <v>30</v>
      </c>
      <c r="B30" s="68" t="s">
        <v>96</v>
      </c>
      <c r="C30" s="68" t="s">
        <v>212</v>
      </c>
      <c r="D30" s="68" t="s">
        <v>622</v>
      </c>
    </row>
    <row r="31" spans="1:7">
      <c r="A31" s="362">
        <v>31</v>
      </c>
      <c r="B31" s="68" t="s">
        <v>213</v>
      </c>
      <c r="C31" s="68" t="s">
        <v>216</v>
      </c>
      <c r="D31" s="68" t="s">
        <v>465</v>
      </c>
    </row>
    <row r="32" spans="1:7">
      <c r="A32" s="362">
        <v>32</v>
      </c>
      <c r="B32" s="68" t="s">
        <v>333</v>
      </c>
      <c r="C32" s="68" t="s">
        <v>211</v>
      </c>
      <c r="D32" s="68" t="s">
        <v>450</v>
      </c>
    </row>
    <row r="33" spans="1:4">
      <c r="A33" s="362">
        <v>33</v>
      </c>
      <c r="B33" s="68" t="s">
        <v>5280</v>
      </c>
      <c r="C33" s="68" t="s">
        <v>214</v>
      </c>
      <c r="D33" s="68" t="s">
        <v>453</v>
      </c>
    </row>
    <row r="34" spans="1:4">
      <c r="A34" s="362">
        <v>34</v>
      </c>
      <c r="B34" s="68" t="s">
        <v>165</v>
      </c>
      <c r="C34" s="68" t="s">
        <v>222</v>
      </c>
      <c r="D34" s="68" t="s">
        <v>466</v>
      </c>
    </row>
    <row r="35" spans="1:4">
      <c r="A35" s="362">
        <v>35</v>
      </c>
      <c r="B35" s="68" t="s">
        <v>154</v>
      </c>
      <c r="C35" s="68" t="s">
        <v>221</v>
      </c>
      <c r="D35" s="68" t="s">
        <v>467</v>
      </c>
    </row>
    <row r="36" spans="1:4">
      <c r="A36" s="362">
        <v>36</v>
      </c>
      <c r="B36" s="68" t="s">
        <v>217</v>
      </c>
      <c r="C36" s="68" t="s">
        <v>220</v>
      </c>
      <c r="D36" s="68" t="s">
        <v>413</v>
      </c>
    </row>
    <row r="37" spans="1:4">
      <c r="A37" s="362">
        <v>37</v>
      </c>
      <c r="B37" s="68" t="s">
        <v>218</v>
      </c>
      <c r="C37" s="68" t="s">
        <v>219</v>
      </c>
      <c r="D37" s="68" t="s">
        <v>414</v>
      </c>
    </row>
    <row r="38" spans="1:4">
      <c r="A38" s="362">
        <v>38</v>
      </c>
      <c r="B38" s="68" t="s">
        <v>5126</v>
      </c>
      <c r="C38" s="68" t="s">
        <v>5127</v>
      </c>
      <c r="D38" s="68" t="s">
        <v>5178</v>
      </c>
    </row>
    <row r="39" spans="1:4">
      <c r="A39" s="362">
        <v>39</v>
      </c>
      <c r="B39" s="68" t="s">
        <v>271</v>
      </c>
      <c r="C39" s="68" t="s">
        <v>271</v>
      </c>
      <c r="D39" s="68" t="s">
        <v>271</v>
      </c>
    </row>
    <row r="40" spans="1:4">
      <c r="A40" s="362">
        <v>40</v>
      </c>
      <c r="B40" s="68" t="s">
        <v>5123</v>
      </c>
      <c r="C40" s="68" t="s">
        <v>5124</v>
      </c>
      <c r="D40" s="68" t="s">
        <v>5125</v>
      </c>
    </row>
    <row r="41" spans="1:4">
      <c r="A41" s="362">
        <v>41</v>
      </c>
      <c r="B41" s="68" t="s">
        <v>425</v>
      </c>
      <c r="C41" s="68" t="s">
        <v>407</v>
      </c>
      <c r="D41" s="68" t="s">
        <v>472</v>
      </c>
    </row>
    <row r="42" spans="1:4">
      <c r="A42" s="362">
        <v>42</v>
      </c>
      <c r="B42" s="68" t="s">
        <v>5116</v>
      </c>
      <c r="C42" s="68" t="s">
        <v>331</v>
      </c>
      <c r="D42" s="68" t="s">
        <v>5115</v>
      </c>
    </row>
    <row r="43" spans="1:4">
      <c r="A43" s="362">
        <v>43</v>
      </c>
      <c r="B43" s="68" t="s">
        <v>5272</v>
      </c>
      <c r="C43" s="68" t="s">
        <v>5273</v>
      </c>
      <c r="D43" s="68" t="s">
        <v>5274</v>
      </c>
    </row>
    <row r="44" spans="1:4">
      <c r="A44" s="362">
        <v>44</v>
      </c>
      <c r="B44" s="68" t="s">
        <v>611</v>
      </c>
      <c r="C44" s="68" t="s">
        <v>612</v>
      </c>
      <c r="D44" s="68" t="s">
        <v>613</v>
      </c>
    </row>
    <row r="45" spans="1:4">
      <c r="A45" s="362">
        <v>45</v>
      </c>
      <c r="B45" s="68" t="s">
        <v>646</v>
      </c>
      <c r="C45" s="68" t="s">
        <v>648</v>
      </c>
      <c r="D45" s="68" t="s">
        <v>5177</v>
      </c>
    </row>
    <row r="46" spans="1:4">
      <c r="A46" s="362">
        <v>46</v>
      </c>
      <c r="B46" s="68" t="s">
        <v>647</v>
      </c>
      <c r="C46" s="68" t="s">
        <v>649</v>
      </c>
      <c r="D46" s="68" t="s">
        <v>5176</v>
      </c>
    </row>
    <row r="47" spans="1:4" ht="38.25">
      <c r="A47" s="362">
        <v>47</v>
      </c>
      <c r="B47" s="180" t="s">
        <v>5350</v>
      </c>
      <c r="C47" s="180" t="s">
        <v>5350</v>
      </c>
      <c r="D47" s="180" t="s">
        <v>5350</v>
      </c>
    </row>
    <row r="48" spans="1:4">
      <c r="A48" s="362">
        <v>48</v>
      </c>
      <c r="B48" s="68" t="s">
        <v>5117</v>
      </c>
      <c r="C48" s="68" t="s">
        <v>5118</v>
      </c>
      <c r="D48" s="68" t="s">
        <v>5119</v>
      </c>
    </row>
    <row r="49" spans="1:4">
      <c r="A49" s="362">
        <v>49</v>
      </c>
      <c r="B49" s="68" t="s">
        <v>5122</v>
      </c>
      <c r="C49" s="68" t="s">
        <v>5120</v>
      </c>
      <c r="D49" s="68" t="s">
        <v>5121</v>
      </c>
    </row>
    <row r="50" spans="1:4">
      <c r="A50" s="362">
        <v>50</v>
      </c>
      <c r="B50" s="68" t="s">
        <v>108</v>
      </c>
      <c r="C50" s="68" t="s">
        <v>236</v>
      </c>
      <c r="D50" s="68" t="s">
        <v>473</v>
      </c>
    </row>
    <row r="51" spans="1:4">
      <c r="A51" s="362">
        <v>51</v>
      </c>
      <c r="B51" s="68" t="s">
        <v>139</v>
      </c>
      <c r="C51" s="68" t="s">
        <v>237</v>
      </c>
      <c r="D51" s="68" t="s">
        <v>623</v>
      </c>
    </row>
    <row r="52" spans="1:4">
      <c r="A52" s="362">
        <v>52</v>
      </c>
      <c r="B52" s="68" t="s">
        <v>1</v>
      </c>
      <c r="C52" s="68" t="s">
        <v>232</v>
      </c>
      <c r="D52" s="68" t="s">
        <v>474</v>
      </c>
    </row>
    <row r="53" spans="1:4">
      <c r="A53" s="362">
        <v>53</v>
      </c>
      <c r="B53" s="68" t="s">
        <v>94</v>
      </c>
      <c r="C53" s="68" t="s">
        <v>385</v>
      </c>
      <c r="D53" s="68" t="s">
        <v>481</v>
      </c>
    </row>
    <row r="54" spans="1:4">
      <c r="A54" s="362">
        <v>54</v>
      </c>
      <c r="B54" s="68" t="s">
        <v>170</v>
      </c>
      <c r="C54" s="68" t="s">
        <v>234</v>
      </c>
      <c r="D54" s="180" t="s">
        <v>624</v>
      </c>
    </row>
    <row r="55" spans="1:4">
      <c r="A55" s="362">
        <v>55</v>
      </c>
      <c r="B55" s="68" t="s">
        <v>171</v>
      </c>
      <c r="C55" s="68" t="s">
        <v>235</v>
      </c>
      <c r="D55" s="68" t="s">
        <v>475</v>
      </c>
    </row>
    <row r="56" spans="1:4">
      <c r="A56" s="362">
        <v>56</v>
      </c>
      <c r="B56" s="68" t="s">
        <v>174</v>
      </c>
      <c r="C56" s="68" t="s">
        <v>238</v>
      </c>
      <c r="D56" s="180" t="s">
        <v>476</v>
      </c>
    </row>
    <row r="57" spans="1:4">
      <c r="A57" s="362">
        <v>57</v>
      </c>
      <c r="B57" s="68" t="s">
        <v>93</v>
      </c>
      <c r="C57" s="68" t="s">
        <v>233</v>
      </c>
      <c r="D57" s="68" t="s">
        <v>477</v>
      </c>
    </row>
    <row r="58" spans="1:4">
      <c r="A58" s="362">
        <v>58</v>
      </c>
      <c r="B58" s="68" t="s">
        <v>138</v>
      </c>
      <c r="C58" s="68" t="s">
        <v>222</v>
      </c>
      <c r="D58" s="68" t="s">
        <v>478</v>
      </c>
    </row>
    <row r="59" spans="1:4">
      <c r="A59" s="362">
        <v>59</v>
      </c>
      <c r="B59" s="68" t="s">
        <v>356</v>
      </c>
      <c r="C59" s="68" t="s">
        <v>382</v>
      </c>
      <c r="D59" s="68" t="s">
        <v>625</v>
      </c>
    </row>
    <row r="60" spans="1:4">
      <c r="A60" s="362">
        <v>60</v>
      </c>
      <c r="B60" s="68" t="s">
        <v>367</v>
      </c>
      <c r="C60" s="68" t="s">
        <v>383</v>
      </c>
      <c r="D60" s="68" t="s">
        <v>480</v>
      </c>
    </row>
    <row r="61" spans="1:4">
      <c r="A61" s="362">
        <v>61</v>
      </c>
      <c r="B61" s="68" t="s">
        <v>384</v>
      </c>
      <c r="C61" s="68" t="s">
        <v>386</v>
      </c>
      <c r="D61" s="68" t="s">
        <v>479</v>
      </c>
    </row>
    <row r="62" spans="1:4">
      <c r="A62" s="362">
        <v>62</v>
      </c>
      <c r="B62" s="68" t="s">
        <v>614</v>
      </c>
      <c r="C62" s="68" t="s">
        <v>615</v>
      </c>
      <c r="D62" s="68" t="s">
        <v>616</v>
      </c>
    </row>
    <row r="63" spans="1:4">
      <c r="A63" s="362">
        <v>63</v>
      </c>
    </row>
    <row r="64" spans="1:4">
      <c r="A64" s="362">
        <v>64</v>
      </c>
    </row>
    <row r="65" spans="1:4">
      <c r="A65" s="362">
        <v>65</v>
      </c>
      <c r="B65" s="68" t="s">
        <v>5275</v>
      </c>
      <c r="C65" s="401" t="s">
        <v>5276</v>
      </c>
      <c r="D65" s="68" t="s">
        <v>5269</v>
      </c>
    </row>
    <row r="66" spans="1:4">
      <c r="A66" s="362">
        <v>66</v>
      </c>
      <c r="B66" s="68" t="s">
        <v>5267</v>
      </c>
      <c r="C66" s="68" t="s">
        <v>332</v>
      </c>
      <c r="D66" s="68" t="s">
        <v>5281</v>
      </c>
    </row>
    <row r="67" spans="1:4">
      <c r="A67" s="362">
        <v>67</v>
      </c>
      <c r="B67" s="68" t="s">
        <v>5286</v>
      </c>
      <c r="C67" s="68" t="s">
        <v>5287</v>
      </c>
      <c r="D67" s="68" t="s">
        <v>5288</v>
      </c>
    </row>
    <row r="68" spans="1:4">
      <c r="A68" s="362">
        <v>68</v>
      </c>
    </row>
    <row r="69" spans="1:4">
      <c r="A69" s="362">
        <v>69</v>
      </c>
    </row>
    <row r="70" spans="1:4">
      <c r="A70" s="362">
        <v>70</v>
      </c>
      <c r="B70" s="68" t="s">
        <v>247</v>
      </c>
      <c r="C70" s="68" t="s">
        <v>248</v>
      </c>
      <c r="D70" s="68" t="s">
        <v>482</v>
      </c>
    </row>
    <row r="71" spans="1:4">
      <c r="A71" s="362">
        <v>71</v>
      </c>
      <c r="B71" s="68" t="s">
        <v>100</v>
      </c>
      <c r="C71" s="68" t="s">
        <v>249</v>
      </c>
      <c r="D71" s="68" t="s">
        <v>626</v>
      </c>
    </row>
    <row r="72" spans="1:4">
      <c r="A72" s="362">
        <v>72</v>
      </c>
      <c r="B72" s="68" t="s">
        <v>94</v>
      </c>
      <c r="C72" s="68" t="s">
        <v>250</v>
      </c>
      <c r="D72" s="68" t="s">
        <v>483</v>
      </c>
    </row>
    <row r="73" spans="1:4">
      <c r="A73" s="362">
        <v>73</v>
      </c>
      <c r="B73" s="68" t="s">
        <v>140</v>
      </c>
      <c r="C73" s="68" t="s">
        <v>251</v>
      </c>
      <c r="D73" s="68" t="s">
        <v>484</v>
      </c>
    </row>
    <row r="74" spans="1:4">
      <c r="A74" s="362">
        <v>74</v>
      </c>
      <c r="B74" s="68" t="s">
        <v>95</v>
      </c>
      <c r="C74" s="180" t="s">
        <v>252</v>
      </c>
      <c r="D74" s="68" t="s">
        <v>456</v>
      </c>
    </row>
    <row r="75" spans="1:4">
      <c r="A75" s="362">
        <v>75</v>
      </c>
      <c r="B75" s="68" t="s">
        <v>96</v>
      </c>
      <c r="C75" s="68" t="s">
        <v>253</v>
      </c>
      <c r="D75" s="68" t="s">
        <v>622</v>
      </c>
    </row>
    <row r="76" spans="1:4">
      <c r="A76" s="362">
        <v>76</v>
      </c>
      <c r="B76" s="68" t="s">
        <v>231</v>
      </c>
      <c r="C76" s="68" t="s">
        <v>327</v>
      </c>
      <c r="D76" s="68" t="s">
        <v>508</v>
      </c>
    </row>
    <row r="77" spans="1:4">
      <c r="A77" s="362">
        <v>77</v>
      </c>
      <c r="B77" s="68" t="s">
        <v>2</v>
      </c>
      <c r="C77" s="68" t="s">
        <v>254</v>
      </c>
      <c r="D77" s="68" t="s">
        <v>486</v>
      </c>
    </row>
    <row r="78" spans="1:4">
      <c r="A78" s="362">
        <v>78</v>
      </c>
      <c r="B78" s="68" t="s">
        <v>97</v>
      </c>
      <c r="C78" s="68" t="s">
        <v>255</v>
      </c>
      <c r="D78" s="68" t="s">
        <v>485</v>
      </c>
    </row>
    <row r="79" spans="1:4">
      <c r="A79" s="362">
        <v>79</v>
      </c>
      <c r="B79" s="68" t="s">
        <v>101</v>
      </c>
      <c r="C79" s="68" t="s">
        <v>257</v>
      </c>
      <c r="D79" s="68" t="s">
        <v>495</v>
      </c>
    </row>
    <row r="80" spans="1:4">
      <c r="A80" s="362">
        <v>80</v>
      </c>
      <c r="B80" s="68" t="s">
        <v>102</v>
      </c>
      <c r="C80" s="68" t="s">
        <v>256</v>
      </c>
      <c r="D80" s="68" t="s">
        <v>627</v>
      </c>
    </row>
    <row r="81" spans="1:4">
      <c r="A81" s="362">
        <v>81</v>
      </c>
      <c r="B81" s="68" t="s">
        <v>103</v>
      </c>
      <c r="C81" s="68" t="s">
        <v>258</v>
      </c>
      <c r="D81" s="68" t="s">
        <v>496</v>
      </c>
    </row>
    <row r="82" spans="1:4">
      <c r="A82" s="362">
        <v>82</v>
      </c>
      <c r="B82" s="68" t="s">
        <v>104</v>
      </c>
      <c r="C82" s="68" t="s">
        <v>259</v>
      </c>
      <c r="D82" s="68" t="s">
        <v>497</v>
      </c>
    </row>
    <row r="83" spans="1:4">
      <c r="A83" s="362">
        <v>83</v>
      </c>
      <c r="B83" s="68" t="s">
        <v>105</v>
      </c>
      <c r="C83" s="68" t="s">
        <v>260</v>
      </c>
      <c r="D83" s="68" t="s">
        <v>498</v>
      </c>
    </row>
    <row r="84" spans="1:4">
      <c r="A84" s="362">
        <v>84</v>
      </c>
      <c r="B84" s="68" t="s">
        <v>106</v>
      </c>
      <c r="C84" s="68" t="s">
        <v>261</v>
      </c>
      <c r="D84" s="68" t="s">
        <v>628</v>
      </c>
    </row>
    <row r="85" spans="1:4">
      <c r="A85" s="362">
        <v>85</v>
      </c>
      <c r="B85" s="68" t="s">
        <v>107</v>
      </c>
      <c r="C85" s="68" t="s">
        <v>262</v>
      </c>
      <c r="D85" s="68" t="s">
        <v>499</v>
      </c>
    </row>
    <row r="86" spans="1:4">
      <c r="A86" s="362">
        <v>86</v>
      </c>
      <c r="B86" s="68" t="s">
        <v>108</v>
      </c>
      <c r="C86" s="68" t="s">
        <v>236</v>
      </c>
      <c r="D86" s="68" t="s">
        <v>500</v>
      </c>
    </row>
    <row r="87" spans="1:4">
      <c r="A87" s="362">
        <v>87</v>
      </c>
      <c r="B87" s="68" t="s">
        <v>109</v>
      </c>
      <c r="C87" s="68" t="s">
        <v>246</v>
      </c>
      <c r="D87" s="68" t="s">
        <v>501</v>
      </c>
    </row>
    <row r="88" spans="1:4">
      <c r="A88" s="362">
        <v>88</v>
      </c>
      <c r="B88" s="68" t="s">
        <v>170</v>
      </c>
      <c r="C88" s="68" t="s">
        <v>234</v>
      </c>
      <c r="D88" s="180" t="s">
        <v>624</v>
      </c>
    </row>
    <row r="89" spans="1:4">
      <c r="A89" s="362">
        <v>89</v>
      </c>
      <c r="B89" s="68" t="s">
        <v>239</v>
      </c>
      <c r="C89" s="68" t="s">
        <v>235</v>
      </c>
      <c r="D89" s="68" t="s">
        <v>629</v>
      </c>
    </row>
    <row r="90" spans="1:4">
      <c r="A90" s="362">
        <v>90</v>
      </c>
      <c r="B90" s="68" t="s">
        <v>93</v>
      </c>
      <c r="C90" s="68" t="s">
        <v>233</v>
      </c>
      <c r="D90" s="68" t="s">
        <v>477</v>
      </c>
    </row>
    <row r="91" spans="1:4">
      <c r="A91" s="362">
        <v>91</v>
      </c>
      <c r="B91" s="68" t="s">
        <v>240</v>
      </c>
      <c r="C91" s="68" t="s">
        <v>263</v>
      </c>
      <c r="D91" s="68" t="s">
        <v>502</v>
      </c>
    </row>
    <row r="92" spans="1:4">
      <c r="A92" s="362">
        <v>92</v>
      </c>
      <c r="B92" s="68" t="s">
        <v>213</v>
      </c>
      <c r="C92" s="68" t="s">
        <v>216</v>
      </c>
      <c r="D92" s="68" t="s">
        <v>465</v>
      </c>
    </row>
    <row r="93" spans="1:4">
      <c r="A93" s="362">
        <v>93</v>
      </c>
      <c r="B93" s="68" t="s">
        <v>154</v>
      </c>
      <c r="C93" s="68" t="s">
        <v>221</v>
      </c>
      <c r="D93" s="68" t="s">
        <v>467</v>
      </c>
    </row>
    <row r="94" spans="1:4">
      <c r="A94" s="362">
        <v>94</v>
      </c>
      <c r="B94" s="68" t="s">
        <v>156</v>
      </c>
      <c r="C94" s="68" t="s">
        <v>156</v>
      </c>
      <c r="D94" s="68" t="s">
        <v>156</v>
      </c>
    </row>
    <row r="95" spans="1:4">
      <c r="A95" s="362">
        <v>95</v>
      </c>
      <c r="B95" s="68" t="s">
        <v>130</v>
      </c>
      <c r="C95" s="68" t="s">
        <v>203</v>
      </c>
      <c r="D95" s="68" t="s">
        <v>630</v>
      </c>
    </row>
    <row r="96" spans="1:4">
      <c r="A96" s="362">
        <v>96</v>
      </c>
      <c r="B96" s="68" t="s">
        <v>503</v>
      </c>
      <c r="C96" s="68" t="s">
        <v>270</v>
      </c>
      <c r="D96" s="68" t="s">
        <v>631</v>
      </c>
    </row>
    <row r="97" spans="1:4">
      <c r="A97" s="362">
        <v>97</v>
      </c>
      <c r="B97" s="68" t="s">
        <v>131</v>
      </c>
      <c r="C97" s="68" t="s">
        <v>230</v>
      </c>
      <c r="D97" s="68" t="s">
        <v>447</v>
      </c>
    </row>
    <row r="98" spans="1:4">
      <c r="A98" s="362">
        <v>98</v>
      </c>
      <c r="B98" s="68" t="s">
        <v>5289</v>
      </c>
      <c r="C98" s="68" t="s">
        <v>5289</v>
      </c>
      <c r="D98" s="68" t="s">
        <v>5290</v>
      </c>
    </row>
    <row r="99" spans="1:4">
      <c r="A99" s="362">
        <v>99</v>
      </c>
      <c r="B99" s="68" t="s">
        <v>132</v>
      </c>
      <c r="C99" s="68" t="s">
        <v>204</v>
      </c>
      <c r="D99" s="68" t="s">
        <v>448</v>
      </c>
    </row>
    <row r="100" spans="1:4">
      <c r="A100" s="362">
        <v>100</v>
      </c>
      <c r="B100" s="68" t="s">
        <v>135</v>
      </c>
      <c r="C100" s="68" t="s">
        <v>264</v>
      </c>
      <c r="D100" s="68" t="s">
        <v>506</v>
      </c>
    </row>
    <row r="101" spans="1:4">
      <c r="A101" s="362">
        <v>101</v>
      </c>
      <c r="B101" s="68" t="s">
        <v>269</v>
      </c>
      <c r="C101" s="68" t="s">
        <v>267</v>
      </c>
      <c r="D101" s="68" t="s">
        <v>449</v>
      </c>
    </row>
    <row r="102" spans="1:4">
      <c r="A102" s="362">
        <v>102</v>
      </c>
      <c r="B102" s="68" t="s">
        <v>155</v>
      </c>
      <c r="C102" s="68" t="s">
        <v>265</v>
      </c>
      <c r="D102" s="68" t="s">
        <v>450</v>
      </c>
    </row>
    <row r="103" spans="1:4">
      <c r="A103" s="362">
        <v>103</v>
      </c>
      <c r="B103" s="68" t="s">
        <v>134</v>
      </c>
      <c r="C103" s="68" t="s">
        <v>268</v>
      </c>
      <c r="D103" s="68" t="s">
        <v>451</v>
      </c>
    </row>
    <row r="104" spans="1:4">
      <c r="A104" s="362">
        <v>104</v>
      </c>
      <c r="B104" s="68" t="s">
        <v>133</v>
      </c>
      <c r="C104" s="68" t="s">
        <v>266</v>
      </c>
      <c r="D104" s="68" t="s">
        <v>454</v>
      </c>
    </row>
    <row r="105" spans="1:4">
      <c r="A105" s="362">
        <v>105</v>
      </c>
      <c r="B105" s="68" t="s">
        <v>5238</v>
      </c>
      <c r="C105" s="68" t="s">
        <v>5239</v>
      </c>
      <c r="D105" s="68" t="s">
        <v>5240</v>
      </c>
    </row>
    <row r="106" spans="1:4">
      <c r="A106" s="362">
        <v>106</v>
      </c>
      <c r="B106" s="68" t="s">
        <v>406</v>
      </c>
      <c r="C106" s="68" t="s">
        <v>405</v>
      </c>
      <c r="D106" s="68" t="s">
        <v>504</v>
      </c>
    </row>
    <row r="107" spans="1:4">
      <c r="A107" s="362">
        <v>107</v>
      </c>
      <c r="B107" s="68" t="s">
        <v>418</v>
      </c>
      <c r="C107" s="68" t="s">
        <v>419</v>
      </c>
      <c r="D107" s="68" t="s">
        <v>505</v>
      </c>
    </row>
    <row r="108" spans="1:4">
      <c r="A108" s="362">
        <v>108</v>
      </c>
      <c r="B108" s="68" t="s">
        <v>421</v>
      </c>
      <c r="C108" s="68" t="s">
        <v>602</v>
      </c>
      <c r="D108" s="68" t="s">
        <v>487</v>
      </c>
    </row>
    <row r="109" spans="1:4">
      <c r="A109" s="362">
        <v>109</v>
      </c>
      <c r="B109" s="68" t="s">
        <v>422</v>
      </c>
      <c r="C109" s="68" t="s">
        <v>603</v>
      </c>
      <c r="D109" s="68" t="s">
        <v>488</v>
      </c>
    </row>
    <row r="110" spans="1:4">
      <c r="A110" s="362">
        <v>110</v>
      </c>
      <c r="B110" s="68" t="s">
        <v>423</v>
      </c>
      <c r="C110" s="68" t="s">
        <v>604</v>
      </c>
      <c r="D110" s="68" t="s">
        <v>489</v>
      </c>
    </row>
    <row r="111" spans="1:4">
      <c r="A111" s="362">
        <v>111</v>
      </c>
      <c r="B111" s="68" t="s">
        <v>424</v>
      </c>
      <c r="C111" s="68" t="s">
        <v>605</v>
      </c>
      <c r="D111" s="68" t="s">
        <v>490</v>
      </c>
    </row>
    <row r="112" spans="1:4">
      <c r="A112" s="362">
        <v>112</v>
      </c>
      <c r="B112" s="68" t="s">
        <v>426</v>
      </c>
      <c r="C112" s="68" t="s">
        <v>606</v>
      </c>
      <c r="D112" s="68" t="s">
        <v>491</v>
      </c>
    </row>
    <row r="113" spans="1:4">
      <c r="A113" s="362">
        <v>113</v>
      </c>
      <c r="B113" s="68" t="s">
        <v>427</v>
      </c>
      <c r="C113" s="68" t="s">
        <v>607</v>
      </c>
      <c r="D113" s="68" t="s">
        <v>492</v>
      </c>
    </row>
    <row r="114" spans="1:4">
      <c r="A114" s="362">
        <v>114</v>
      </c>
      <c r="B114" s="68" t="s">
        <v>98</v>
      </c>
      <c r="C114" s="68" t="s">
        <v>608</v>
      </c>
      <c r="D114" s="68" t="s">
        <v>493</v>
      </c>
    </row>
    <row r="115" spans="1:4">
      <c r="A115" s="362">
        <v>115</v>
      </c>
      <c r="B115" s="68" t="s">
        <v>99</v>
      </c>
      <c r="C115" s="68" t="s">
        <v>609</v>
      </c>
      <c r="D115" s="68" t="s">
        <v>494</v>
      </c>
    </row>
    <row r="116" spans="1:4">
      <c r="A116" s="362">
        <v>116</v>
      </c>
      <c r="B116" s="68" t="s">
        <v>406</v>
      </c>
      <c r="C116" s="68" t="s">
        <v>610</v>
      </c>
      <c r="D116" s="68" t="s">
        <v>476</v>
      </c>
    </row>
    <row r="117" spans="1:4">
      <c r="A117" s="362">
        <v>117</v>
      </c>
      <c r="B117" s="68" t="s">
        <v>5242</v>
      </c>
      <c r="C117" s="68" t="s">
        <v>5231</v>
      </c>
      <c r="D117" s="68" t="s">
        <v>5241</v>
      </c>
    </row>
    <row r="118" spans="1:4">
      <c r="A118" s="362">
        <v>118</v>
      </c>
    </row>
    <row r="119" spans="1:4">
      <c r="A119" s="362">
        <v>119</v>
      </c>
    </row>
    <row r="120" spans="1:4" ht="102">
      <c r="A120" s="362">
        <v>120</v>
      </c>
      <c r="B120" s="328" t="s">
        <v>5331</v>
      </c>
      <c r="C120" s="328" t="s">
        <v>5332</v>
      </c>
      <c r="D120" s="328" t="s">
        <v>5333</v>
      </c>
    </row>
    <row r="121" spans="1:4">
      <c r="A121" s="362">
        <v>121</v>
      </c>
      <c r="B121" s="328" t="s">
        <v>5182</v>
      </c>
      <c r="C121" s="328" t="s">
        <v>5183</v>
      </c>
      <c r="D121" s="328" t="s">
        <v>5184</v>
      </c>
    </row>
    <row r="122" spans="1:4">
      <c r="A122" s="362">
        <v>122</v>
      </c>
      <c r="B122" s="329" t="s">
        <v>5179</v>
      </c>
      <c r="C122" s="329" t="s">
        <v>5180</v>
      </c>
      <c r="D122" s="329" t="s">
        <v>5181</v>
      </c>
    </row>
    <row r="123" spans="1:4" ht="63.75">
      <c r="A123" s="362">
        <v>123</v>
      </c>
      <c r="B123" s="328" t="s">
        <v>5328</v>
      </c>
      <c r="C123" s="328" t="s">
        <v>5329</v>
      </c>
      <c r="D123" s="328" t="s">
        <v>5330</v>
      </c>
    </row>
    <row r="124" spans="1:4">
      <c r="A124" s="362">
        <v>124</v>
      </c>
      <c r="B124" s="328" t="s">
        <v>5190</v>
      </c>
      <c r="C124" s="328" t="s">
        <v>5196</v>
      </c>
      <c r="D124" s="328" t="s">
        <v>5202</v>
      </c>
    </row>
    <row r="125" spans="1:4">
      <c r="A125" s="362">
        <v>125</v>
      </c>
      <c r="B125" s="328" t="s">
        <v>5189</v>
      </c>
      <c r="C125" s="328" t="s">
        <v>5195</v>
      </c>
      <c r="D125" s="328" t="s">
        <v>5201</v>
      </c>
    </row>
    <row r="126" spans="1:4">
      <c r="A126" s="362">
        <v>126</v>
      </c>
      <c r="B126" s="328" t="s">
        <v>5188</v>
      </c>
      <c r="C126" s="328" t="s">
        <v>5194</v>
      </c>
      <c r="D126" s="328" t="s">
        <v>5200</v>
      </c>
    </row>
    <row r="127" spans="1:4">
      <c r="A127" s="362">
        <v>127</v>
      </c>
      <c r="B127" s="328" t="s">
        <v>5187</v>
      </c>
      <c r="C127" s="328" t="s">
        <v>5193</v>
      </c>
      <c r="D127" s="328" t="s">
        <v>5199</v>
      </c>
    </row>
    <row r="128" spans="1:4">
      <c r="A128" s="362">
        <v>128</v>
      </c>
      <c r="B128" s="328" t="s">
        <v>5186</v>
      </c>
      <c r="C128" s="328" t="s">
        <v>5192</v>
      </c>
      <c r="D128" s="328" t="s">
        <v>5198</v>
      </c>
    </row>
    <row r="129" spans="1:4">
      <c r="A129" s="362">
        <v>129</v>
      </c>
      <c r="B129" s="328" t="s">
        <v>5185</v>
      </c>
      <c r="C129" s="328" t="s">
        <v>5191</v>
      </c>
      <c r="D129" s="328" t="s">
        <v>5197</v>
      </c>
    </row>
    <row r="130" spans="1:4">
      <c r="A130" s="362">
        <v>130</v>
      </c>
      <c r="B130" s="328" t="s">
        <v>5246</v>
      </c>
      <c r="C130" s="328" t="s">
        <v>5247</v>
      </c>
      <c r="D130" s="328" t="s">
        <v>5248</v>
      </c>
    </row>
    <row r="131" spans="1:4">
      <c r="A131" s="362">
        <v>131</v>
      </c>
      <c r="B131" s="180" t="s">
        <v>5249</v>
      </c>
      <c r="C131" s="328" t="s">
        <v>5250</v>
      </c>
      <c r="D131" s="328" t="s">
        <v>5251</v>
      </c>
    </row>
    <row r="132" spans="1:4" ht="25.5">
      <c r="A132" s="362">
        <v>132</v>
      </c>
      <c r="B132" s="360" t="s">
        <v>5252</v>
      </c>
      <c r="C132" s="360" t="s">
        <v>5253</v>
      </c>
      <c r="D132" s="360" t="s">
        <v>5254</v>
      </c>
    </row>
    <row r="133" spans="1:4" ht="76.5">
      <c r="A133" s="362">
        <v>133</v>
      </c>
      <c r="B133" s="360" t="s">
        <v>5260</v>
      </c>
      <c r="C133" s="360" t="s">
        <v>5261</v>
      </c>
      <c r="D133" s="360" t="s">
        <v>5262</v>
      </c>
    </row>
    <row r="134" spans="1:4" ht="51">
      <c r="A134" s="362">
        <v>134</v>
      </c>
      <c r="B134" s="360" t="s">
        <v>5257</v>
      </c>
      <c r="C134" s="360" t="s">
        <v>5258</v>
      </c>
      <c r="D134" s="360" t="s">
        <v>5259</v>
      </c>
    </row>
    <row r="135" spans="1:4">
      <c r="A135" s="362">
        <v>135</v>
      </c>
      <c r="B135" s="328" t="s">
        <v>5325</v>
      </c>
      <c r="C135" s="328" t="s">
        <v>5326</v>
      </c>
      <c r="D135" s="328" t="s">
        <v>5327</v>
      </c>
    </row>
    <row r="136" spans="1:4">
      <c r="A136" s="362">
        <v>136</v>
      </c>
      <c r="B136" s="328" t="s">
        <v>5345</v>
      </c>
      <c r="C136" s="328" t="s">
        <v>5344</v>
      </c>
      <c r="D136" s="328" t="s">
        <v>5343</v>
      </c>
    </row>
    <row r="137" spans="1:4">
      <c r="A137" s="362">
        <v>137</v>
      </c>
      <c r="B137" s="68" t="s">
        <v>139</v>
      </c>
      <c r="C137" s="328" t="s">
        <v>237</v>
      </c>
      <c r="D137" s="328" t="s">
        <v>5342</v>
      </c>
    </row>
    <row r="138" spans="1:4">
      <c r="A138" s="362">
        <v>138</v>
      </c>
      <c r="B138" s="68" t="s">
        <v>5338</v>
      </c>
      <c r="C138" s="328" t="s">
        <v>5346</v>
      </c>
      <c r="D138" s="328" t="s">
        <v>5341</v>
      </c>
    </row>
    <row r="139" spans="1:4" ht="51">
      <c r="A139" s="362">
        <v>139</v>
      </c>
      <c r="B139" s="180" t="s">
        <v>5337</v>
      </c>
      <c r="C139" s="328" t="s">
        <v>5339</v>
      </c>
      <c r="D139" s="328" t="s">
        <v>5340</v>
      </c>
    </row>
    <row r="140" spans="1:4">
      <c r="A140" s="362">
        <v>140</v>
      </c>
      <c r="B140" s="360" t="s">
        <v>5314</v>
      </c>
      <c r="C140" s="360" t="s">
        <v>5315</v>
      </c>
      <c r="D140" s="360" t="s">
        <v>5316</v>
      </c>
    </row>
    <row r="141" spans="1:4">
      <c r="A141" s="362">
        <v>141</v>
      </c>
      <c r="B141" s="360" t="s">
        <v>5317</v>
      </c>
      <c r="C141" s="360" t="s">
        <v>5317</v>
      </c>
      <c r="D141" s="360" t="s">
        <v>5318</v>
      </c>
    </row>
    <row r="142" spans="1:4">
      <c r="A142" s="362">
        <v>142</v>
      </c>
      <c r="B142" s="360" t="s">
        <v>5319</v>
      </c>
      <c r="C142" s="360" t="s">
        <v>5320</v>
      </c>
      <c r="D142" s="360" t="s">
        <v>5321</v>
      </c>
    </row>
    <row r="143" spans="1:4">
      <c r="A143" s="362">
        <v>143</v>
      </c>
      <c r="B143" s="360" t="s">
        <v>5322</v>
      </c>
      <c r="C143" s="360" t="s">
        <v>5323</v>
      </c>
      <c r="D143" s="360" t="s">
        <v>5324</v>
      </c>
    </row>
    <row r="144" spans="1:4" ht="25.5">
      <c r="A144" s="362">
        <v>144</v>
      </c>
      <c r="B144" s="360" t="s">
        <v>5349</v>
      </c>
      <c r="C144" s="360" t="s">
        <v>5348</v>
      </c>
      <c r="D144" s="360" t="s">
        <v>5347</v>
      </c>
    </row>
    <row r="145" spans="1:4">
      <c r="A145" s="362">
        <v>145</v>
      </c>
      <c r="B145" s="360"/>
      <c r="C145" s="360"/>
      <c r="D145" s="360"/>
    </row>
    <row r="146" spans="1:4">
      <c r="A146" s="362">
        <v>146</v>
      </c>
      <c r="B146" s="360"/>
      <c r="C146" s="360"/>
      <c r="D146" s="360"/>
    </row>
    <row r="147" spans="1:4">
      <c r="A147" s="362">
        <v>147</v>
      </c>
    </row>
    <row r="148" spans="1:4">
      <c r="A148" s="362">
        <v>148</v>
      </c>
    </row>
    <row r="149" spans="1:4">
      <c r="A149" s="362">
        <v>149</v>
      </c>
    </row>
    <row r="150" spans="1:4">
      <c r="A150" s="362">
        <v>150</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3A1975-5CF8-4CAA-B162-2CF8CFA6A51C}">
  <sheetPr>
    <pageSetUpPr fitToPage="1"/>
  </sheetPr>
  <dimension ref="A1:XEW58"/>
  <sheetViews>
    <sheetView topLeftCell="B1" zoomScaleNormal="100" workbookViewId="0">
      <selection activeCell="D8" sqref="D8"/>
    </sheetView>
  </sheetViews>
  <sheetFormatPr baseColWidth="10" defaultColWidth="0" defaultRowHeight="16.5" zeroHeight="1"/>
  <cols>
    <col min="1" max="1" width="14.5546875" style="139" hidden="1" customWidth="1"/>
    <col min="2" max="2" width="3.33203125" style="117" customWidth="1"/>
    <col min="3" max="3" width="8.33203125" style="145" customWidth="1"/>
    <col min="4" max="5" width="20.77734375" style="146" customWidth="1"/>
    <col min="6" max="6" width="20.77734375" style="145" customWidth="1"/>
    <col min="7" max="8" width="10.77734375" style="145" customWidth="1"/>
    <col min="9" max="10" width="5.77734375" style="125" hidden="1" customWidth="1"/>
    <col min="11" max="23" width="5.77734375" style="126" hidden="1" customWidth="1"/>
    <col min="24" max="24" width="5.77734375" style="145" customWidth="1"/>
    <col min="25" max="25" width="3.33203125" style="117" customWidth="1"/>
    <col min="26" max="26" width="5.77734375" style="135" hidden="1"/>
    <col min="27" max="34" width="3.33203125" style="135" hidden="1"/>
    <col min="35" max="16376" width="0" style="90" hidden="1"/>
    <col min="16377" max="16377" width="0" style="114" hidden="1"/>
    <col min="16378" max="16384" width="8.88671875" style="114" hidden="1"/>
  </cols>
  <sheetData>
    <row r="1" spans="1:37" s="90" customFormat="1" ht="16.5" customHeight="1">
      <c r="A1" s="124"/>
      <c r="B1" s="117"/>
      <c r="C1" s="86"/>
      <c r="D1" s="86"/>
      <c r="E1" s="86"/>
      <c r="F1" s="86"/>
      <c r="G1" s="86"/>
      <c r="H1" s="86"/>
      <c r="I1" s="86"/>
      <c r="J1" s="86"/>
      <c r="K1" s="86"/>
      <c r="L1" s="86"/>
      <c r="M1" s="86"/>
      <c r="N1" s="86"/>
      <c r="O1" s="86"/>
      <c r="P1" s="86"/>
      <c r="Q1" s="86"/>
      <c r="R1" s="86"/>
      <c r="S1" s="86"/>
      <c r="T1" s="86"/>
      <c r="U1" s="86"/>
      <c r="V1" s="86"/>
      <c r="W1" s="86"/>
      <c r="X1" s="86"/>
      <c r="Y1" s="117"/>
      <c r="Z1" s="89">
        <f>A!$J$2</f>
        <v>1</v>
      </c>
      <c r="AA1" s="89"/>
      <c r="AB1" s="89"/>
      <c r="AC1" s="89"/>
      <c r="AD1" s="89"/>
      <c r="AE1" s="89"/>
      <c r="AF1" s="89"/>
      <c r="AG1" s="89"/>
      <c r="AH1" s="89"/>
    </row>
    <row r="2" spans="1:37" s="90" customFormat="1" ht="24.95" customHeight="1">
      <c r="A2" s="124"/>
      <c r="B2" s="117"/>
      <c r="C2" s="86"/>
      <c r="D2" s="86"/>
      <c r="E2" s="86"/>
      <c r="F2" s="86"/>
      <c r="G2" s="86"/>
      <c r="H2" s="86"/>
      <c r="I2" s="86"/>
      <c r="J2" s="86"/>
      <c r="K2" s="86"/>
      <c r="L2" s="86"/>
      <c r="M2" s="86"/>
      <c r="N2" s="86"/>
      <c r="O2" s="86"/>
      <c r="P2" s="86"/>
      <c r="Q2" s="86"/>
      <c r="R2" s="86"/>
      <c r="S2" s="86"/>
      <c r="T2" s="86"/>
      <c r="U2" s="86"/>
      <c r="V2" s="86"/>
      <c r="W2" s="86"/>
      <c r="X2" s="86"/>
      <c r="Y2" s="117"/>
      <c r="Z2" s="89"/>
      <c r="AA2" s="89"/>
      <c r="AB2" s="89"/>
      <c r="AC2" s="89"/>
      <c r="AD2" s="89"/>
      <c r="AE2" s="89"/>
      <c r="AF2" s="89"/>
      <c r="AG2" s="89"/>
      <c r="AH2" s="89"/>
    </row>
    <row r="3" spans="1:37" s="90" customFormat="1" ht="24.95" customHeight="1" thickBot="1">
      <c r="A3" s="127"/>
      <c r="B3" s="117"/>
      <c r="C3" s="374" t="str" cm="1">
        <f t="array" ref="C3">INDEX(Textes!$B$1:$D$100, Z3, $Z$1)</f>
        <v>Leuchten</v>
      </c>
      <c r="D3" s="358"/>
      <c r="E3" s="358"/>
      <c r="F3" s="358"/>
      <c r="G3" s="358"/>
      <c r="H3" s="358"/>
      <c r="I3" s="358"/>
      <c r="J3" s="358"/>
      <c r="K3" s="358"/>
      <c r="L3" s="358"/>
      <c r="M3" s="358"/>
      <c r="N3" s="358"/>
      <c r="O3" s="358"/>
      <c r="P3" s="358"/>
      <c r="Q3" s="358"/>
      <c r="R3" s="358"/>
      <c r="S3" s="358"/>
      <c r="T3" s="358"/>
      <c r="U3" s="358"/>
      <c r="V3" s="358"/>
      <c r="W3" s="358"/>
      <c r="X3" s="358"/>
      <c r="Y3" s="117"/>
      <c r="Z3" s="128">
        <v>50</v>
      </c>
      <c r="AA3" s="128"/>
      <c r="AB3" s="128"/>
      <c r="AC3" s="128"/>
      <c r="AD3" s="128"/>
      <c r="AE3" s="128"/>
      <c r="AF3" s="128"/>
      <c r="AG3" s="128"/>
      <c r="AH3" s="128"/>
    </row>
    <row r="4" spans="1:37" s="90" customFormat="1" ht="50.1" customHeight="1">
      <c r="A4" s="127"/>
      <c r="B4" s="129"/>
      <c r="C4" s="517" t="str" cm="1">
        <f t="array" ref="C4">INDEX(Textes!$B:$D, Z4, $Z$1)</f>
        <v>Achtung: Die gelben Zellen (Pflichtfelder) in dieser Leuchtenliste bilden die Grundlage für die Leuchtenauswahl in den Raumdatenblättern C-1 bis C-15. Nachträgliche Änderungen werden nicht übernommen. Bereits ausgefüllte Raumdatenblätter müssen von Hand nachgeführt werden.</v>
      </c>
      <c r="D4" s="517"/>
      <c r="E4" s="517"/>
      <c r="F4" s="517"/>
      <c r="G4" s="517"/>
      <c r="H4" s="517"/>
      <c r="I4" s="86"/>
      <c r="J4" s="86"/>
      <c r="K4" s="86"/>
      <c r="L4" s="86"/>
      <c r="M4" s="86"/>
      <c r="N4" s="86"/>
      <c r="O4" s="86"/>
      <c r="P4" s="86"/>
      <c r="Q4" s="86"/>
      <c r="R4" s="86"/>
      <c r="S4" s="86"/>
      <c r="T4" s="86"/>
      <c r="U4" s="86"/>
      <c r="V4" s="86"/>
      <c r="W4" s="86"/>
      <c r="X4" s="86"/>
      <c r="Y4" s="129"/>
      <c r="Z4" s="128">
        <v>134</v>
      </c>
      <c r="AA4" s="128"/>
      <c r="AB4" s="128"/>
      <c r="AC4" s="128"/>
      <c r="AD4" s="128"/>
      <c r="AE4" s="128"/>
      <c r="AF4" s="128"/>
      <c r="AG4" s="128"/>
      <c r="AH4" s="128"/>
    </row>
    <row r="5" spans="1:37" s="90" customFormat="1" ht="21.2" customHeight="1">
      <c r="A5" s="127"/>
      <c r="B5" s="117"/>
      <c r="C5" s="94" t="str" cm="1">
        <f t="array" ref="C5">INDEX(Textes!$B$1:$D$100, Z5, $Z$1)</f>
        <v>Leuchtenliste</v>
      </c>
      <c r="D5" s="94"/>
      <c r="E5" s="94"/>
      <c r="F5" s="86"/>
      <c r="G5" s="86"/>
      <c r="H5" s="86"/>
      <c r="I5" s="86"/>
      <c r="J5" s="86"/>
      <c r="K5" s="86"/>
      <c r="L5" s="86"/>
      <c r="M5" s="86"/>
      <c r="N5" s="86"/>
      <c r="O5" s="86"/>
      <c r="P5" s="86"/>
      <c r="Q5" s="86"/>
      <c r="R5" s="86"/>
      <c r="S5" s="86"/>
      <c r="T5" s="86"/>
      <c r="U5" s="86"/>
      <c r="V5" s="86"/>
      <c r="W5" s="86"/>
      <c r="X5" s="86"/>
      <c r="Y5" s="117"/>
      <c r="Z5" s="128">
        <v>51</v>
      </c>
      <c r="AA5" s="128"/>
      <c r="AB5" s="128"/>
      <c r="AC5" s="128"/>
      <c r="AD5" s="128"/>
      <c r="AE5" s="128"/>
      <c r="AF5" s="128"/>
      <c r="AG5" s="128">
        <v>62</v>
      </c>
      <c r="AH5" s="128"/>
    </row>
    <row r="6" spans="1:37" ht="45" customHeight="1">
      <c r="A6" s="127"/>
      <c r="B6" s="130"/>
      <c r="C6" s="131" t="str" cm="1">
        <f t="array" ref="C6">INDEX(Textes!$B$1:$D$100, Z6, $Z$1)</f>
        <v>Nr.</v>
      </c>
      <c r="D6" s="131" t="str" cm="1">
        <f t="array" ref="D6">INDEX(Textes!$B$1:$D$100, AA6, $Z$1)</f>
        <v>Name</v>
      </c>
      <c r="E6" s="131" t="str" cm="1">
        <f t="array" ref="E6">INDEX(Textes!$B$1:$D$100, AB6, $Z$1)</f>
        <v>Hersteller</v>
      </c>
      <c r="F6" s="131" t="str" cm="1">
        <f t="array" ref="F6">INDEX(Textes!$B$1:$D$100, AC6, $Z$1)</f>
        <v>Leuchtenkategorie</v>
      </c>
      <c r="G6" s="131" t="str" cm="1">
        <f t="array" ref="G6">INDEX(Textes!$B$1:$D$100, AD6, $Z$1)</f>
        <v>System-
leistung</v>
      </c>
      <c r="H6" s="131" t="str" cm="1">
        <f t="array" ref="H6">INDEX(Textes!$B$1:$D$100, AF6, $Z$1)</f>
        <v xml:space="preserve">Gesamt-
lichtstrom </v>
      </c>
      <c r="I6" s="514" t="str" cm="1">
        <f t="array" ref="I6">INDEX(Textes!$B$1:$D$100, AG5, $Z$1)</f>
        <v>Raum</v>
      </c>
      <c r="J6" s="515"/>
      <c r="K6" s="515"/>
      <c r="L6" s="515"/>
      <c r="M6" s="515"/>
      <c r="N6" s="515"/>
      <c r="O6" s="515"/>
      <c r="P6" s="515"/>
      <c r="Q6" s="515"/>
      <c r="R6" s="515"/>
      <c r="S6" s="515"/>
      <c r="T6" s="515"/>
      <c r="U6" s="515"/>
      <c r="V6" s="515"/>
      <c r="W6" s="516"/>
      <c r="X6" s="132" t="str" cm="1">
        <f t="array" ref="X6">INDEX(Textes!$B$1:$D$100, AH6, $Z$1)</f>
        <v>Anzahl</v>
      </c>
      <c r="Y6" s="130"/>
      <c r="Z6" s="128">
        <v>52</v>
      </c>
      <c r="AA6" s="128">
        <v>53</v>
      </c>
      <c r="AB6" s="128">
        <v>61</v>
      </c>
      <c r="AC6" s="128">
        <v>59</v>
      </c>
      <c r="AD6" s="128">
        <v>54</v>
      </c>
      <c r="AE6" s="128">
        <v>55</v>
      </c>
      <c r="AF6" s="128">
        <v>56</v>
      </c>
      <c r="AG6" s="128">
        <v>56</v>
      </c>
      <c r="AH6" s="128">
        <v>57</v>
      </c>
    </row>
    <row r="7" spans="1:37">
      <c r="A7" s="124"/>
      <c r="B7" s="130"/>
      <c r="C7" s="111"/>
      <c r="D7" s="112"/>
      <c r="E7" s="112"/>
      <c r="F7" s="112"/>
      <c r="G7" s="112" t="s">
        <v>172</v>
      </c>
      <c r="H7" s="112" t="s">
        <v>173</v>
      </c>
      <c r="I7" s="348">
        <v>1</v>
      </c>
      <c r="J7" s="348">
        <v>2</v>
      </c>
      <c r="K7" s="348">
        <v>3</v>
      </c>
      <c r="L7" s="348">
        <v>4</v>
      </c>
      <c r="M7" s="348">
        <v>5</v>
      </c>
      <c r="N7" s="348">
        <v>6</v>
      </c>
      <c r="O7" s="348">
        <v>7</v>
      </c>
      <c r="P7" s="348">
        <v>8</v>
      </c>
      <c r="Q7" s="348">
        <v>9</v>
      </c>
      <c r="R7" s="348">
        <v>10</v>
      </c>
      <c r="S7" s="348">
        <v>11</v>
      </c>
      <c r="T7" s="348">
        <v>12</v>
      </c>
      <c r="U7" s="348">
        <v>13</v>
      </c>
      <c r="V7" s="348">
        <v>14</v>
      </c>
      <c r="W7" s="348">
        <v>15</v>
      </c>
      <c r="X7" s="113" t="s">
        <v>156</v>
      </c>
      <c r="Y7" s="130"/>
      <c r="Z7" s="128"/>
      <c r="AA7" s="89"/>
      <c r="AB7" s="89"/>
      <c r="AC7" s="89"/>
      <c r="AD7" s="89"/>
      <c r="AE7" s="89"/>
      <c r="AF7" s="89"/>
      <c r="AG7" s="89"/>
      <c r="AH7" s="89"/>
    </row>
    <row r="8" spans="1:37" s="136" customFormat="1" ht="15" customHeight="1">
      <c r="A8" s="366" t="str">
        <f>IF(ISBLANK(D8), "", D8 &amp; IF(ISBLANK(E8), "", ", "&amp;E8))</f>
        <v/>
      </c>
      <c r="B8" s="130"/>
      <c r="C8" s="133">
        <v>1</v>
      </c>
      <c r="D8" s="186"/>
      <c r="E8" s="196"/>
      <c r="F8" s="288"/>
      <c r="G8" s="187"/>
      <c r="H8" s="365"/>
      <c r="I8" s="134">
        <f ca="1">SUMIFS(INDIRECT("'C-"&amp;I$7&amp;"'!$D$79:$D$83"), INDIRECT("'C-"&amp;I$7&amp;"'!$B$79:$B$83"), $A8)</f>
        <v>0</v>
      </c>
      <c r="J8" s="134">
        <f t="shared" ref="J8:W23" ca="1" si="0">SUMIFS(INDIRECT("'C-"&amp;J$7&amp;"'!$D$79:$D$83"), INDIRECT("'C-"&amp;J$7&amp;"'!$B$79:$B$83"), $A8)</f>
        <v>0</v>
      </c>
      <c r="K8" s="134">
        <f t="shared" ca="1" si="0"/>
        <v>0</v>
      </c>
      <c r="L8" s="134">
        <f t="shared" ca="1" si="0"/>
        <v>0</v>
      </c>
      <c r="M8" s="134">
        <f t="shared" ca="1" si="0"/>
        <v>0</v>
      </c>
      <c r="N8" s="134">
        <f t="shared" ca="1" si="0"/>
        <v>0</v>
      </c>
      <c r="O8" s="134">
        <f t="shared" ca="1" si="0"/>
        <v>0</v>
      </c>
      <c r="P8" s="134">
        <f t="shared" ca="1" si="0"/>
        <v>0</v>
      </c>
      <c r="Q8" s="134">
        <f t="shared" ca="1" si="0"/>
        <v>0</v>
      </c>
      <c r="R8" s="134">
        <f t="shared" ca="1" si="0"/>
        <v>0</v>
      </c>
      <c r="S8" s="134">
        <f t="shared" ca="1" si="0"/>
        <v>0</v>
      </c>
      <c r="T8" s="134">
        <f t="shared" ca="1" si="0"/>
        <v>0</v>
      </c>
      <c r="U8" s="134">
        <f t="shared" ca="1" si="0"/>
        <v>0</v>
      </c>
      <c r="V8" s="134">
        <f t="shared" ca="1" si="0"/>
        <v>0</v>
      </c>
      <c r="W8" s="134">
        <f t="shared" ca="1" si="0"/>
        <v>0</v>
      </c>
      <c r="X8" s="134">
        <f ca="1">SUM(I8:W8)</f>
        <v>0</v>
      </c>
      <c r="Y8" s="130"/>
      <c r="Z8" s="135" t="str">
        <f>IF(LEN(F8) &gt; 0, MATCH(F8, Dropdowns!$A$176:$A$184, 0), "")</f>
        <v/>
      </c>
      <c r="AA8" s="135"/>
      <c r="AB8" s="135"/>
      <c r="AC8" s="135"/>
      <c r="AD8" s="135"/>
      <c r="AE8" s="135"/>
      <c r="AF8" s="135"/>
      <c r="AG8" s="135"/>
      <c r="AH8" s="135"/>
    </row>
    <row r="9" spans="1:37" ht="15" customHeight="1">
      <c r="A9" s="366" t="str">
        <f t="shared" ref="A9:A27" si="1">IF(ISBLANK(D9), "", D9 &amp; IF(ISBLANK(E9), "", ", "&amp;E9))</f>
        <v/>
      </c>
      <c r="C9" s="137">
        <v>2</v>
      </c>
      <c r="D9" s="186"/>
      <c r="E9" s="196"/>
      <c r="F9" s="288"/>
      <c r="G9" s="187"/>
      <c r="H9" s="365"/>
      <c r="I9" s="134">
        <f t="shared" ref="I9:W28" ca="1" si="2">SUMIFS(INDIRECT("'C-"&amp;I$7&amp;"'!$D$79:$D$83"), INDIRECT("'C-"&amp;I$7&amp;"'!$B$79:$B$83"), $A9)</f>
        <v>0</v>
      </c>
      <c r="J9" s="134">
        <f t="shared" ca="1" si="0"/>
        <v>0</v>
      </c>
      <c r="K9" s="134">
        <f t="shared" ca="1" si="0"/>
        <v>0</v>
      </c>
      <c r="L9" s="134">
        <f t="shared" ca="1" si="0"/>
        <v>0</v>
      </c>
      <c r="M9" s="134">
        <f t="shared" ca="1" si="0"/>
        <v>0</v>
      </c>
      <c r="N9" s="134">
        <f t="shared" ca="1" si="0"/>
        <v>0</v>
      </c>
      <c r="O9" s="134">
        <f t="shared" ca="1" si="0"/>
        <v>0</v>
      </c>
      <c r="P9" s="134">
        <f t="shared" ca="1" si="0"/>
        <v>0</v>
      </c>
      <c r="Q9" s="134">
        <f t="shared" ca="1" si="0"/>
        <v>0</v>
      </c>
      <c r="R9" s="134">
        <f t="shared" ca="1" si="0"/>
        <v>0</v>
      </c>
      <c r="S9" s="134">
        <f t="shared" ca="1" si="0"/>
        <v>0</v>
      </c>
      <c r="T9" s="134">
        <f t="shared" ca="1" si="0"/>
        <v>0</v>
      </c>
      <c r="U9" s="134">
        <f t="shared" ca="1" si="0"/>
        <v>0</v>
      </c>
      <c r="V9" s="134">
        <f t="shared" ca="1" si="0"/>
        <v>0</v>
      </c>
      <c r="W9" s="134">
        <f t="shared" ca="1" si="0"/>
        <v>0</v>
      </c>
      <c r="X9" s="134">
        <f t="shared" ref="X9:X27" ca="1" si="3">SUM(I9:W9)</f>
        <v>0</v>
      </c>
      <c r="Z9" s="135" t="str">
        <f>IF(LEN(F9) &gt; 0, MATCH(F9, Dropdowns!$A$176:$A$184, 0), "")</f>
        <v/>
      </c>
    </row>
    <row r="10" spans="1:37" s="114" customFormat="1" ht="15" customHeight="1">
      <c r="A10" s="366" t="str">
        <f t="shared" si="1"/>
        <v/>
      </c>
      <c r="B10" s="94"/>
      <c r="C10" s="137">
        <v>3</v>
      </c>
      <c r="D10" s="186"/>
      <c r="E10" s="196"/>
      <c r="F10" s="288"/>
      <c r="G10" s="187"/>
      <c r="H10" s="365"/>
      <c r="I10" s="134">
        <f t="shared" ca="1" si="2"/>
        <v>0</v>
      </c>
      <c r="J10" s="134">
        <f t="shared" ca="1" si="0"/>
        <v>0</v>
      </c>
      <c r="K10" s="134">
        <f t="shared" ca="1" si="0"/>
        <v>0</v>
      </c>
      <c r="L10" s="134">
        <f t="shared" ca="1" si="0"/>
        <v>0</v>
      </c>
      <c r="M10" s="134">
        <f t="shared" ca="1" si="0"/>
        <v>0</v>
      </c>
      <c r="N10" s="134">
        <f t="shared" ca="1" si="0"/>
        <v>0</v>
      </c>
      <c r="O10" s="134">
        <f t="shared" ca="1" si="0"/>
        <v>0</v>
      </c>
      <c r="P10" s="134">
        <f t="shared" ca="1" si="0"/>
        <v>0</v>
      </c>
      <c r="Q10" s="134">
        <f t="shared" ca="1" si="0"/>
        <v>0</v>
      </c>
      <c r="R10" s="134">
        <f t="shared" ca="1" si="0"/>
        <v>0</v>
      </c>
      <c r="S10" s="134">
        <f t="shared" ca="1" si="0"/>
        <v>0</v>
      </c>
      <c r="T10" s="134">
        <f t="shared" ca="1" si="0"/>
        <v>0</v>
      </c>
      <c r="U10" s="134">
        <f t="shared" ca="1" si="0"/>
        <v>0</v>
      </c>
      <c r="V10" s="134">
        <f t="shared" ca="1" si="0"/>
        <v>0</v>
      </c>
      <c r="W10" s="134">
        <f t="shared" ca="1" si="0"/>
        <v>0</v>
      </c>
      <c r="X10" s="134">
        <f t="shared" ca="1" si="3"/>
        <v>0</v>
      </c>
      <c r="Y10" s="94"/>
      <c r="Z10" s="135" t="str">
        <f>IF(LEN(F10) &gt; 0, MATCH(F10, Dropdowns!$A$176:$A$184, 0), "")</f>
        <v/>
      </c>
      <c r="AA10" s="135"/>
      <c r="AB10" s="135"/>
      <c r="AC10" s="135"/>
      <c r="AD10" s="135"/>
      <c r="AE10" s="135"/>
      <c r="AF10" s="135"/>
      <c r="AG10" s="135"/>
      <c r="AH10" s="135"/>
      <c r="AI10" s="90"/>
      <c r="AJ10" s="90"/>
      <c r="AK10" s="90"/>
    </row>
    <row r="11" spans="1:37" ht="15" customHeight="1">
      <c r="A11" s="366" t="str">
        <f t="shared" si="1"/>
        <v/>
      </c>
      <c r="C11" s="137">
        <v>4</v>
      </c>
      <c r="D11" s="186"/>
      <c r="E11" s="196"/>
      <c r="F11" s="288"/>
      <c r="G11" s="187"/>
      <c r="H11" s="365"/>
      <c r="I11" s="134">
        <f t="shared" ca="1" si="2"/>
        <v>0</v>
      </c>
      <c r="J11" s="134">
        <f t="shared" ca="1" si="0"/>
        <v>0</v>
      </c>
      <c r="K11" s="134">
        <f t="shared" ca="1" si="0"/>
        <v>0</v>
      </c>
      <c r="L11" s="134">
        <f t="shared" ca="1" si="0"/>
        <v>0</v>
      </c>
      <c r="M11" s="134">
        <f t="shared" ca="1" si="0"/>
        <v>0</v>
      </c>
      <c r="N11" s="134">
        <f t="shared" ca="1" si="0"/>
        <v>0</v>
      </c>
      <c r="O11" s="134">
        <f t="shared" ca="1" si="0"/>
        <v>0</v>
      </c>
      <c r="P11" s="134">
        <f t="shared" ca="1" si="0"/>
        <v>0</v>
      </c>
      <c r="Q11" s="134">
        <f t="shared" ca="1" si="0"/>
        <v>0</v>
      </c>
      <c r="R11" s="134">
        <f t="shared" ca="1" si="0"/>
        <v>0</v>
      </c>
      <c r="S11" s="134">
        <f t="shared" ca="1" si="0"/>
        <v>0</v>
      </c>
      <c r="T11" s="134">
        <f t="shared" ca="1" si="0"/>
        <v>0</v>
      </c>
      <c r="U11" s="134">
        <f t="shared" ca="1" si="0"/>
        <v>0</v>
      </c>
      <c r="V11" s="134">
        <f t="shared" ca="1" si="0"/>
        <v>0</v>
      </c>
      <c r="W11" s="134">
        <f t="shared" ca="1" si="0"/>
        <v>0</v>
      </c>
      <c r="X11" s="134">
        <f t="shared" ca="1" si="3"/>
        <v>0</v>
      </c>
      <c r="Z11" s="135" t="str">
        <f>IF(LEN(F11) &gt; 0, MATCH(F11, Dropdowns!$A$176:$A$184, 0), "")</f>
        <v/>
      </c>
      <c r="AI11" s="114"/>
      <c r="AJ11" s="114"/>
      <c r="AK11" s="114"/>
    </row>
    <row r="12" spans="1:37" s="138" customFormat="1" ht="15" customHeight="1">
      <c r="A12" s="366" t="str">
        <f t="shared" si="1"/>
        <v/>
      </c>
      <c r="B12" s="117"/>
      <c r="C12" s="137">
        <v>5</v>
      </c>
      <c r="D12" s="186"/>
      <c r="E12" s="196"/>
      <c r="F12" s="288"/>
      <c r="G12" s="187"/>
      <c r="H12" s="365"/>
      <c r="I12" s="134">
        <f t="shared" ca="1" si="2"/>
        <v>0</v>
      </c>
      <c r="J12" s="134">
        <f t="shared" ca="1" si="0"/>
        <v>0</v>
      </c>
      <c r="K12" s="134">
        <f t="shared" ca="1" si="0"/>
        <v>0</v>
      </c>
      <c r="L12" s="134">
        <f t="shared" ca="1" si="0"/>
        <v>0</v>
      </c>
      <c r="M12" s="134">
        <f t="shared" ca="1" si="0"/>
        <v>0</v>
      </c>
      <c r="N12" s="134">
        <f t="shared" ca="1" si="0"/>
        <v>0</v>
      </c>
      <c r="O12" s="134">
        <f t="shared" ca="1" si="0"/>
        <v>0</v>
      </c>
      <c r="P12" s="134">
        <f t="shared" ca="1" si="0"/>
        <v>0</v>
      </c>
      <c r="Q12" s="134">
        <f t="shared" ca="1" si="0"/>
        <v>0</v>
      </c>
      <c r="R12" s="134">
        <f t="shared" ca="1" si="0"/>
        <v>0</v>
      </c>
      <c r="S12" s="134">
        <f t="shared" ca="1" si="0"/>
        <v>0</v>
      </c>
      <c r="T12" s="134">
        <f t="shared" ca="1" si="0"/>
        <v>0</v>
      </c>
      <c r="U12" s="134">
        <f t="shared" ca="1" si="0"/>
        <v>0</v>
      </c>
      <c r="V12" s="134">
        <f t="shared" ca="1" si="0"/>
        <v>0</v>
      </c>
      <c r="W12" s="134">
        <f t="shared" ca="1" si="0"/>
        <v>0</v>
      </c>
      <c r="X12" s="134">
        <f t="shared" ca="1" si="3"/>
        <v>0</v>
      </c>
      <c r="Y12" s="117"/>
      <c r="Z12" s="135" t="str">
        <f>IF(LEN(F12) &gt; 0, MATCH(F12, Dropdowns!$A$176:$A$184, 0), "")</f>
        <v/>
      </c>
      <c r="AA12" s="135"/>
      <c r="AB12" s="135"/>
      <c r="AC12" s="135"/>
      <c r="AD12" s="135"/>
      <c r="AE12" s="135"/>
      <c r="AF12" s="135"/>
      <c r="AG12" s="135"/>
      <c r="AH12" s="135"/>
    </row>
    <row r="13" spans="1:37" ht="15" customHeight="1">
      <c r="A13" s="366" t="str">
        <f t="shared" si="1"/>
        <v/>
      </c>
      <c r="C13" s="137">
        <v>6</v>
      </c>
      <c r="D13" s="186"/>
      <c r="E13" s="196"/>
      <c r="F13" s="288"/>
      <c r="G13" s="187"/>
      <c r="H13" s="365"/>
      <c r="I13" s="134">
        <f t="shared" ca="1" si="2"/>
        <v>0</v>
      </c>
      <c r="J13" s="134">
        <f t="shared" ca="1" si="0"/>
        <v>0</v>
      </c>
      <c r="K13" s="134">
        <f t="shared" ca="1" si="0"/>
        <v>0</v>
      </c>
      <c r="L13" s="134">
        <f t="shared" ca="1" si="0"/>
        <v>0</v>
      </c>
      <c r="M13" s="134">
        <f t="shared" ca="1" si="0"/>
        <v>0</v>
      </c>
      <c r="N13" s="134">
        <f t="shared" ca="1" si="0"/>
        <v>0</v>
      </c>
      <c r="O13" s="134">
        <f t="shared" ca="1" si="0"/>
        <v>0</v>
      </c>
      <c r="P13" s="134">
        <f t="shared" ca="1" si="0"/>
        <v>0</v>
      </c>
      <c r="Q13" s="134">
        <f t="shared" ca="1" si="0"/>
        <v>0</v>
      </c>
      <c r="R13" s="134">
        <f t="shared" ca="1" si="0"/>
        <v>0</v>
      </c>
      <c r="S13" s="134">
        <f t="shared" ca="1" si="0"/>
        <v>0</v>
      </c>
      <c r="T13" s="134">
        <f t="shared" ca="1" si="0"/>
        <v>0</v>
      </c>
      <c r="U13" s="134">
        <f t="shared" ca="1" si="0"/>
        <v>0</v>
      </c>
      <c r="V13" s="134">
        <f t="shared" ca="1" si="0"/>
        <v>0</v>
      </c>
      <c r="W13" s="134">
        <f t="shared" ca="1" si="0"/>
        <v>0</v>
      </c>
      <c r="X13" s="134">
        <f t="shared" ca="1" si="3"/>
        <v>0</v>
      </c>
      <c r="Z13" s="135" t="str">
        <f>IF(LEN(F13) &gt; 0, MATCH(F13, Dropdowns!$A$176:$A$184, 0), "")</f>
        <v/>
      </c>
    </row>
    <row r="14" spans="1:37" ht="15" customHeight="1">
      <c r="A14" s="366" t="str">
        <f t="shared" si="1"/>
        <v/>
      </c>
      <c r="C14" s="137">
        <v>7</v>
      </c>
      <c r="D14" s="186"/>
      <c r="E14" s="196"/>
      <c r="F14" s="288"/>
      <c r="G14" s="187"/>
      <c r="H14" s="365"/>
      <c r="I14" s="134">
        <f t="shared" ca="1" si="2"/>
        <v>0</v>
      </c>
      <c r="J14" s="134">
        <f t="shared" ca="1" si="0"/>
        <v>0</v>
      </c>
      <c r="K14" s="134">
        <f t="shared" ca="1" si="0"/>
        <v>0</v>
      </c>
      <c r="L14" s="134">
        <f t="shared" ca="1" si="0"/>
        <v>0</v>
      </c>
      <c r="M14" s="134">
        <f t="shared" ca="1" si="0"/>
        <v>0</v>
      </c>
      <c r="N14" s="134">
        <f t="shared" ca="1" si="0"/>
        <v>0</v>
      </c>
      <c r="O14" s="134">
        <f t="shared" ca="1" si="0"/>
        <v>0</v>
      </c>
      <c r="P14" s="134">
        <f t="shared" ca="1" si="0"/>
        <v>0</v>
      </c>
      <c r="Q14" s="134">
        <f t="shared" ca="1" si="0"/>
        <v>0</v>
      </c>
      <c r="R14" s="134">
        <f t="shared" ca="1" si="0"/>
        <v>0</v>
      </c>
      <c r="S14" s="134">
        <f t="shared" ca="1" si="0"/>
        <v>0</v>
      </c>
      <c r="T14" s="134">
        <f t="shared" ca="1" si="0"/>
        <v>0</v>
      </c>
      <c r="U14" s="134">
        <f t="shared" ca="1" si="0"/>
        <v>0</v>
      </c>
      <c r="V14" s="134">
        <f t="shared" ca="1" si="0"/>
        <v>0</v>
      </c>
      <c r="W14" s="134">
        <f t="shared" ca="1" si="0"/>
        <v>0</v>
      </c>
      <c r="X14" s="134">
        <f t="shared" ca="1" si="3"/>
        <v>0</v>
      </c>
      <c r="Z14" s="135" t="str">
        <f>IF(LEN(F14) &gt; 0, MATCH(F14, Dropdowns!$A$176:$A$184, 0), "")</f>
        <v/>
      </c>
    </row>
    <row r="15" spans="1:37" ht="15" customHeight="1">
      <c r="A15" s="366" t="str">
        <f t="shared" si="1"/>
        <v/>
      </c>
      <c r="C15" s="137">
        <v>8</v>
      </c>
      <c r="D15" s="186"/>
      <c r="E15" s="196"/>
      <c r="F15" s="288"/>
      <c r="G15" s="187"/>
      <c r="H15" s="365"/>
      <c r="I15" s="134">
        <f t="shared" ca="1" si="2"/>
        <v>0</v>
      </c>
      <c r="J15" s="134">
        <f t="shared" ca="1" si="0"/>
        <v>0</v>
      </c>
      <c r="K15" s="134">
        <f t="shared" ca="1" si="0"/>
        <v>0</v>
      </c>
      <c r="L15" s="134">
        <f t="shared" ca="1" si="0"/>
        <v>0</v>
      </c>
      <c r="M15" s="134">
        <f t="shared" ca="1" si="0"/>
        <v>0</v>
      </c>
      <c r="N15" s="134">
        <f t="shared" ca="1" si="0"/>
        <v>0</v>
      </c>
      <c r="O15" s="134">
        <f t="shared" ca="1" si="0"/>
        <v>0</v>
      </c>
      <c r="P15" s="134">
        <f t="shared" ca="1" si="0"/>
        <v>0</v>
      </c>
      <c r="Q15" s="134">
        <f t="shared" ca="1" si="0"/>
        <v>0</v>
      </c>
      <c r="R15" s="134">
        <f t="shared" ca="1" si="0"/>
        <v>0</v>
      </c>
      <c r="S15" s="134">
        <f t="shared" ca="1" si="0"/>
        <v>0</v>
      </c>
      <c r="T15" s="134">
        <f t="shared" ca="1" si="0"/>
        <v>0</v>
      </c>
      <c r="U15" s="134">
        <f t="shared" ca="1" si="0"/>
        <v>0</v>
      </c>
      <c r="V15" s="134">
        <f t="shared" ca="1" si="0"/>
        <v>0</v>
      </c>
      <c r="W15" s="134">
        <f t="shared" ca="1" si="0"/>
        <v>0</v>
      </c>
      <c r="X15" s="134">
        <f t="shared" ca="1" si="3"/>
        <v>0</v>
      </c>
      <c r="Z15" s="135" t="str">
        <f>IF(LEN(F15) &gt; 0, MATCH(F15, Dropdowns!$A$176:$A$184, 0), "")</f>
        <v/>
      </c>
    </row>
    <row r="16" spans="1:37" ht="15" customHeight="1">
      <c r="A16" s="366" t="str">
        <f t="shared" si="1"/>
        <v/>
      </c>
      <c r="C16" s="137">
        <v>9</v>
      </c>
      <c r="D16" s="186"/>
      <c r="E16" s="196"/>
      <c r="F16" s="288"/>
      <c r="G16" s="187"/>
      <c r="H16" s="365"/>
      <c r="I16" s="134">
        <f t="shared" ca="1" si="2"/>
        <v>0</v>
      </c>
      <c r="J16" s="134">
        <f t="shared" ca="1" si="0"/>
        <v>0</v>
      </c>
      <c r="K16" s="134">
        <f t="shared" ca="1" si="0"/>
        <v>0</v>
      </c>
      <c r="L16" s="134">
        <f t="shared" ca="1" si="0"/>
        <v>0</v>
      </c>
      <c r="M16" s="134">
        <f t="shared" ca="1" si="0"/>
        <v>0</v>
      </c>
      <c r="N16" s="134">
        <f t="shared" ca="1" si="0"/>
        <v>0</v>
      </c>
      <c r="O16" s="134">
        <f t="shared" ca="1" si="0"/>
        <v>0</v>
      </c>
      <c r="P16" s="134">
        <f t="shared" ca="1" si="0"/>
        <v>0</v>
      </c>
      <c r="Q16" s="134">
        <f t="shared" ca="1" si="0"/>
        <v>0</v>
      </c>
      <c r="R16" s="134">
        <f t="shared" ca="1" si="0"/>
        <v>0</v>
      </c>
      <c r="S16" s="134">
        <f t="shared" ca="1" si="0"/>
        <v>0</v>
      </c>
      <c r="T16" s="134">
        <f t="shared" ca="1" si="0"/>
        <v>0</v>
      </c>
      <c r="U16" s="134">
        <f t="shared" ca="1" si="0"/>
        <v>0</v>
      </c>
      <c r="V16" s="134">
        <f t="shared" ca="1" si="0"/>
        <v>0</v>
      </c>
      <c r="W16" s="134">
        <f t="shared" ca="1" si="0"/>
        <v>0</v>
      </c>
      <c r="X16" s="134">
        <f t="shared" ca="1" si="3"/>
        <v>0</v>
      </c>
      <c r="Z16" s="135" t="str">
        <f>IF(LEN(F16) &gt; 0, MATCH(F16, Dropdowns!$A$176:$A$184, 0), "")</f>
        <v/>
      </c>
    </row>
    <row r="17" spans="1:26" ht="15" customHeight="1">
      <c r="A17" s="366" t="str">
        <f t="shared" si="1"/>
        <v/>
      </c>
      <c r="C17" s="137">
        <v>10</v>
      </c>
      <c r="D17" s="186"/>
      <c r="E17" s="196"/>
      <c r="F17" s="288"/>
      <c r="G17" s="187"/>
      <c r="H17" s="365"/>
      <c r="I17" s="134">
        <f t="shared" ca="1" si="2"/>
        <v>0</v>
      </c>
      <c r="J17" s="134">
        <f t="shared" ca="1" si="0"/>
        <v>0</v>
      </c>
      <c r="K17" s="134">
        <f t="shared" ca="1" si="0"/>
        <v>0</v>
      </c>
      <c r="L17" s="134">
        <f t="shared" ca="1" si="0"/>
        <v>0</v>
      </c>
      <c r="M17" s="134">
        <f t="shared" ca="1" si="0"/>
        <v>0</v>
      </c>
      <c r="N17" s="134">
        <f t="shared" ca="1" si="0"/>
        <v>0</v>
      </c>
      <c r="O17" s="134">
        <f t="shared" ca="1" si="0"/>
        <v>0</v>
      </c>
      <c r="P17" s="134">
        <f t="shared" ca="1" si="0"/>
        <v>0</v>
      </c>
      <c r="Q17" s="134">
        <f t="shared" ca="1" si="0"/>
        <v>0</v>
      </c>
      <c r="R17" s="134">
        <f t="shared" ca="1" si="0"/>
        <v>0</v>
      </c>
      <c r="S17" s="134">
        <f t="shared" ca="1" si="0"/>
        <v>0</v>
      </c>
      <c r="T17" s="134">
        <f t="shared" ca="1" si="0"/>
        <v>0</v>
      </c>
      <c r="U17" s="134">
        <f t="shared" ca="1" si="0"/>
        <v>0</v>
      </c>
      <c r="V17" s="134">
        <f t="shared" ca="1" si="0"/>
        <v>0</v>
      </c>
      <c r="W17" s="134">
        <f t="shared" ca="1" si="0"/>
        <v>0</v>
      </c>
      <c r="X17" s="134">
        <f t="shared" ca="1" si="3"/>
        <v>0</v>
      </c>
      <c r="Z17" s="135" t="str">
        <f>IF(LEN(F17) &gt; 0, MATCH(F17, Dropdowns!$A$176:$A$184, 0), "")</f>
        <v/>
      </c>
    </row>
    <row r="18" spans="1:26" ht="15" customHeight="1">
      <c r="A18" s="366" t="str">
        <f t="shared" si="1"/>
        <v/>
      </c>
      <c r="C18" s="137">
        <v>11</v>
      </c>
      <c r="D18" s="186"/>
      <c r="E18" s="196"/>
      <c r="F18" s="288"/>
      <c r="G18" s="187"/>
      <c r="H18" s="365"/>
      <c r="I18" s="134">
        <f t="shared" ca="1" si="2"/>
        <v>0</v>
      </c>
      <c r="J18" s="134">
        <f t="shared" ca="1" si="0"/>
        <v>0</v>
      </c>
      <c r="K18" s="134">
        <f t="shared" ca="1" si="0"/>
        <v>0</v>
      </c>
      <c r="L18" s="134">
        <f t="shared" ca="1" si="0"/>
        <v>0</v>
      </c>
      <c r="M18" s="134">
        <f t="shared" ca="1" si="0"/>
        <v>0</v>
      </c>
      <c r="N18" s="134">
        <f t="shared" ca="1" si="0"/>
        <v>0</v>
      </c>
      <c r="O18" s="134">
        <f t="shared" ca="1" si="0"/>
        <v>0</v>
      </c>
      <c r="P18" s="134">
        <f t="shared" ca="1" si="0"/>
        <v>0</v>
      </c>
      <c r="Q18" s="134">
        <f t="shared" ca="1" si="0"/>
        <v>0</v>
      </c>
      <c r="R18" s="134">
        <f t="shared" ca="1" si="0"/>
        <v>0</v>
      </c>
      <c r="S18" s="134">
        <f t="shared" ca="1" si="0"/>
        <v>0</v>
      </c>
      <c r="T18" s="134">
        <f t="shared" ca="1" si="0"/>
        <v>0</v>
      </c>
      <c r="U18" s="134">
        <f t="shared" ca="1" si="0"/>
        <v>0</v>
      </c>
      <c r="V18" s="134">
        <f t="shared" ca="1" si="0"/>
        <v>0</v>
      </c>
      <c r="W18" s="134">
        <f t="shared" ca="1" si="0"/>
        <v>0</v>
      </c>
      <c r="X18" s="134">
        <f t="shared" ca="1" si="3"/>
        <v>0</v>
      </c>
      <c r="Z18" s="135" t="str">
        <f>IF(LEN(F18) &gt; 0, MATCH(F18, Dropdowns!$A$176:$A$184, 0), "")</f>
        <v/>
      </c>
    </row>
    <row r="19" spans="1:26" ht="15" customHeight="1">
      <c r="A19" s="366" t="str">
        <f t="shared" si="1"/>
        <v/>
      </c>
      <c r="C19" s="137">
        <v>12</v>
      </c>
      <c r="D19" s="186"/>
      <c r="E19" s="196"/>
      <c r="F19" s="288"/>
      <c r="G19" s="187"/>
      <c r="H19" s="365"/>
      <c r="I19" s="134">
        <f t="shared" ca="1" si="2"/>
        <v>0</v>
      </c>
      <c r="J19" s="134">
        <f t="shared" ca="1" si="0"/>
        <v>0</v>
      </c>
      <c r="K19" s="134">
        <f t="shared" ca="1" si="0"/>
        <v>0</v>
      </c>
      <c r="L19" s="134">
        <f t="shared" ca="1" si="0"/>
        <v>0</v>
      </c>
      <c r="M19" s="134">
        <f t="shared" ca="1" si="0"/>
        <v>0</v>
      </c>
      <c r="N19" s="134">
        <f t="shared" ca="1" si="0"/>
        <v>0</v>
      </c>
      <c r="O19" s="134">
        <f t="shared" ca="1" si="0"/>
        <v>0</v>
      </c>
      <c r="P19" s="134">
        <f t="shared" ca="1" si="0"/>
        <v>0</v>
      </c>
      <c r="Q19" s="134">
        <f t="shared" ca="1" si="0"/>
        <v>0</v>
      </c>
      <c r="R19" s="134">
        <f t="shared" ca="1" si="0"/>
        <v>0</v>
      </c>
      <c r="S19" s="134">
        <f t="shared" ca="1" si="0"/>
        <v>0</v>
      </c>
      <c r="T19" s="134">
        <f t="shared" ca="1" si="0"/>
        <v>0</v>
      </c>
      <c r="U19" s="134">
        <f t="shared" ca="1" si="0"/>
        <v>0</v>
      </c>
      <c r="V19" s="134">
        <f t="shared" ca="1" si="0"/>
        <v>0</v>
      </c>
      <c r="W19" s="134">
        <f t="shared" ca="1" si="0"/>
        <v>0</v>
      </c>
      <c r="X19" s="134">
        <f t="shared" ca="1" si="3"/>
        <v>0</v>
      </c>
      <c r="Z19" s="135" t="str">
        <f>IF(LEN(F19) &gt; 0, MATCH(F19, Dropdowns!$A$176:$A$184, 0), "")</f>
        <v/>
      </c>
    </row>
    <row r="20" spans="1:26" ht="15" customHeight="1">
      <c r="A20" s="366" t="str">
        <f t="shared" si="1"/>
        <v/>
      </c>
      <c r="C20" s="137">
        <v>13</v>
      </c>
      <c r="D20" s="186"/>
      <c r="E20" s="196"/>
      <c r="F20" s="288"/>
      <c r="G20" s="187"/>
      <c r="H20" s="365"/>
      <c r="I20" s="134">
        <f t="shared" ca="1" si="2"/>
        <v>0</v>
      </c>
      <c r="J20" s="134">
        <f t="shared" ca="1" si="0"/>
        <v>0</v>
      </c>
      <c r="K20" s="134">
        <f t="shared" ca="1" si="0"/>
        <v>0</v>
      </c>
      <c r="L20" s="134">
        <f t="shared" ca="1" si="0"/>
        <v>0</v>
      </c>
      <c r="M20" s="134">
        <f t="shared" ca="1" si="0"/>
        <v>0</v>
      </c>
      <c r="N20" s="134">
        <f t="shared" ca="1" si="0"/>
        <v>0</v>
      </c>
      <c r="O20" s="134">
        <f t="shared" ca="1" si="0"/>
        <v>0</v>
      </c>
      <c r="P20" s="134">
        <f t="shared" ca="1" si="0"/>
        <v>0</v>
      </c>
      <c r="Q20" s="134">
        <f t="shared" ca="1" si="0"/>
        <v>0</v>
      </c>
      <c r="R20" s="134">
        <f t="shared" ca="1" si="0"/>
        <v>0</v>
      </c>
      <c r="S20" s="134">
        <f t="shared" ca="1" si="0"/>
        <v>0</v>
      </c>
      <c r="T20" s="134">
        <f t="shared" ca="1" si="0"/>
        <v>0</v>
      </c>
      <c r="U20" s="134">
        <f t="shared" ca="1" si="0"/>
        <v>0</v>
      </c>
      <c r="V20" s="134">
        <f t="shared" ca="1" si="0"/>
        <v>0</v>
      </c>
      <c r="W20" s="134">
        <f t="shared" ca="1" si="0"/>
        <v>0</v>
      </c>
      <c r="X20" s="134">
        <f t="shared" ca="1" si="3"/>
        <v>0</v>
      </c>
      <c r="Z20" s="135" t="str">
        <f>IF(LEN(F20) &gt; 0, MATCH(F20, Dropdowns!$A$176:$A$184, 0), "")</f>
        <v/>
      </c>
    </row>
    <row r="21" spans="1:26" ht="15" customHeight="1">
      <c r="A21" s="366" t="str">
        <f t="shared" si="1"/>
        <v/>
      </c>
      <c r="C21" s="137">
        <v>14</v>
      </c>
      <c r="D21" s="186"/>
      <c r="E21" s="196"/>
      <c r="F21" s="288"/>
      <c r="G21" s="187"/>
      <c r="H21" s="365"/>
      <c r="I21" s="134">
        <f t="shared" ca="1" si="2"/>
        <v>0</v>
      </c>
      <c r="J21" s="134">
        <f t="shared" ca="1" si="0"/>
        <v>0</v>
      </c>
      <c r="K21" s="134">
        <f t="shared" ca="1" si="0"/>
        <v>0</v>
      </c>
      <c r="L21" s="134">
        <f t="shared" ca="1" si="0"/>
        <v>0</v>
      </c>
      <c r="M21" s="134">
        <f t="shared" ca="1" si="0"/>
        <v>0</v>
      </c>
      <c r="N21" s="134">
        <f t="shared" ca="1" si="0"/>
        <v>0</v>
      </c>
      <c r="O21" s="134">
        <f t="shared" ca="1" si="0"/>
        <v>0</v>
      </c>
      <c r="P21" s="134">
        <f t="shared" ca="1" si="0"/>
        <v>0</v>
      </c>
      <c r="Q21" s="134">
        <f t="shared" ca="1" si="0"/>
        <v>0</v>
      </c>
      <c r="R21" s="134">
        <f t="shared" ca="1" si="0"/>
        <v>0</v>
      </c>
      <c r="S21" s="134">
        <f t="shared" ca="1" si="0"/>
        <v>0</v>
      </c>
      <c r="T21" s="134">
        <f t="shared" ca="1" si="0"/>
        <v>0</v>
      </c>
      <c r="U21" s="134">
        <f t="shared" ca="1" si="0"/>
        <v>0</v>
      </c>
      <c r="V21" s="134">
        <f t="shared" ca="1" si="0"/>
        <v>0</v>
      </c>
      <c r="W21" s="134">
        <f t="shared" ca="1" si="0"/>
        <v>0</v>
      </c>
      <c r="X21" s="134">
        <f t="shared" ca="1" si="3"/>
        <v>0</v>
      </c>
      <c r="Z21" s="135" t="str">
        <f>IF(LEN(F21) &gt; 0, MATCH(F21, Dropdowns!$A$176:$A$184, 0), "")</f>
        <v/>
      </c>
    </row>
    <row r="22" spans="1:26" ht="15" customHeight="1">
      <c r="A22" s="366" t="str">
        <f t="shared" si="1"/>
        <v/>
      </c>
      <c r="C22" s="137">
        <v>15</v>
      </c>
      <c r="D22" s="186"/>
      <c r="E22" s="196"/>
      <c r="F22" s="288"/>
      <c r="G22" s="187"/>
      <c r="H22" s="365"/>
      <c r="I22" s="134">
        <f t="shared" ca="1" si="2"/>
        <v>0</v>
      </c>
      <c r="J22" s="134">
        <f t="shared" ca="1" si="0"/>
        <v>0</v>
      </c>
      <c r="K22" s="134">
        <f t="shared" ca="1" si="0"/>
        <v>0</v>
      </c>
      <c r="L22" s="134">
        <f t="shared" ca="1" si="0"/>
        <v>0</v>
      </c>
      <c r="M22" s="134">
        <f t="shared" ca="1" si="0"/>
        <v>0</v>
      </c>
      <c r="N22" s="134">
        <f t="shared" ca="1" si="0"/>
        <v>0</v>
      </c>
      <c r="O22" s="134">
        <f t="shared" ca="1" si="0"/>
        <v>0</v>
      </c>
      <c r="P22" s="134">
        <f t="shared" ca="1" si="0"/>
        <v>0</v>
      </c>
      <c r="Q22" s="134">
        <f t="shared" ca="1" si="0"/>
        <v>0</v>
      </c>
      <c r="R22" s="134">
        <f t="shared" ca="1" si="0"/>
        <v>0</v>
      </c>
      <c r="S22" s="134">
        <f t="shared" ca="1" si="0"/>
        <v>0</v>
      </c>
      <c r="T22" s="134">
        <f t="shared" ca="1" si="0"/>
        <v>0</v>
      </c>
      <c r="U22" s="134">
        <f t="shared" ca="1" si="0"/>
        <v>0</v>
      </c>
      <c r="V22" s="134">
        <f t="shared" ca="1" si="0"/>
        <v>0</v>
      </c>
      <c r="W22" s="134">
        <f t="shared" ca="1" si="0"/>
        <v>0</v>
      </c>
      <c r="X22" s="134">
        <f t="shared" ca="1" si="3"/>
        <v>0</v>
      </c>
      <c r="Z22" s="135" t="str">
        <f>IF(LEN(F22) &gt; 0, MATCH(F22, Dropdowns!$A$176:$A$184, 0), "")</f>
        <v/>
      </c>
    </row>
    <row r="23" spans="1:26" ht="15" customHeight="1">
      <c r="A23" s="366" t="str">
        <f t="shared" si="1"/>
        <v/>
      </c>
      <c r="C23" s="137">
        <v>16</v>
      </c>
      <c r="D23" s="186"/>
      <c r="E23" s="196"/>
      <c r="F23" s="288"/>
      <c r="G23" s="187"/>
      <c r="H23" s="365"/>
      <c r="I23" s="134">
        <f t="shared" ca="1" si="2"/>
        <v>0</v>
      </c>
      <c r="J23" s="134">
        <f t="shared" ca="1" si="0"/>
        <v>0</v>
      </c>
      <c r="K23" s="134">
        <f t="shared" ca="1" si="0"/>
        <v>0</v>
      </c>
      <c r="L23" s="134">
        <f t="shared" ca="1" si="0"/>
        <v>0</v>
      </c>
      <c r="M23" s="134">
        <f t="shared" ca="1" si="0"/>
        <v>0</v>
      </c>
      <c r="N23" s="134">
        <f t="shared" ca="1" si="0"/>
        <v>0</v>
      </c>
      <c r="O23" s="134">
        <f t="shared" ca="1" si="0"/>
        <v>0</v>
      </c>
      <c r="P23" s="134">
        <f t="shared" ca="1" si="0"/>
        <v>0</v>
      </c>
      <c r="Q23" s="134">
        <f t="shared" ca="1" si="0"/>
        <v>0</v>
      </c>
      <c r="R23" s="134">
        <f t="shared" ca="1" si="0"/>
        <v>0</v>
      </c>
      <c r="S23" s="134">
        <f t="shared" ca="1" si="0"/>
        <v>0</v>
      </c>
      <c r="T23" s="134">
        <f t="shared" ca="1" si="0"/>
        <v>0</v>
      </c>
      <c r="U23" s="134">
        <f t="shared" ca="1" si="0"/>
        <v>0</v>
      </c>
      <c r="V23" s="134">
        <f t="shared" ca="1" si="0"/>
        <v>0</v>
      </c>
      <c r="W23" s="134">
        <f t="shared" ca="1" si="0"/>
        <v>0</v>
      </c>
      <c r="X23" s="134">
        <f t="shared" ca="1" si="3"/>
        <v>0</v>
      </c>
      <c r="Z23" s="135" t="str">
        <f>IF(LEN(F23) &gt; 0, MATCH(F23, Dropdowns!$A$176:$A$184, 0), "")</f>
        <v/>
      </c>
    </row>
    <row r="24" spans="1:26" ht="15" customHeight="1">
      <c r="A24" s="366" t="str">
        <f t="shared" si="1"/>
        <v/>
      </c>
      <c r="C24" s="137">
        <v>17</v>
      </c>
      <c r="D24" s="186"/>
      <c r="E24" s="196"/>
      <c r="F24" s="288"/>
      <c r="G24" s="187"/>
      <c r="H24" s="365"/>
      <c r="I24" s="134">
        <f t="shared" ca="1" si="2"/>
        <v>0</v>
      </c>
      <c r="J24" s="134">
        <f t="shared" ca="1" si="2"/>
        <v>0</v>
      </c>
      <c r="K24" s="134">
        <f t="shared" ca="1" si="2"/>
        <v>0</v>
      </c>
      <c r="L24" s="134">
        <f t="shared" ca="1" si="2"/>
        <v>0</v>
      </c>
      <c r="M24" s="134">
        <f t="shared" ca="1" si="2"/>
        <v>0</v>
      </c>
      <c r="N24" s="134">
        <f t="shared" ca="1" si="2"/>
        <v>0</v>
      </c>
      <c r="O24" s="134">
        <f t="shared" ca="1" si="2"/>
        <v>0</v>
      </c>
      <c r="P24" s="134">
        <f t="shared" ca="1" si="2"/>
        <v>0</v>
      </c>
      <c r="Q24" s="134">
        <f t="shared" ca="1" si="2"/>
        <v>0</v>
      </c>
      <c r="R24" s="134">
        <f t="shared" ca="1" si="2"/>
        <v>0</v>
      </c>
      <c r="S24" s="134">
        <f t="shared" ca="1" si="2"/>
        <v>0</v>
      </c>
      <c r="T24" s="134">
        <f t="shared" ca="1" si="2"/>
        <v>0</v>
      </c>
      <c r="U24" s="134">
        <f t="shared" ca="1" si="2"/>
        <v>0</v>
      </c>
      <c r="V24" s="134">
        <f t="shared" ca="1" si="2"/>
        <v>0</v>
      </c>
      <c r="W24" s="134">
        <f t="shared" ca="1" si="2"/>
        <v>0</v>
      </c>
      <c r="X24" s="134">
        <f t="shared" ca="1" si="3"/>
        <v>0</v>
      </c>
      <c r="Z24" s="135" t="str">
        <f>IF(LEN(F24) &gt; 0, MATCH(F24, Dropdowns!$A$176:$A$184, 0), "")</f>
        <v/>
      </c>
    </row>
    <row r="25" spans="1:26" ht="15" customHeight="1">
      <c r="A25" s="366" t="str">
        <f t="shared" si="1"/>
        <v/>
      </c>
      <c r="C25" s="137">
        <v>18</v>
      </c>
      <c r="D25" s="186"/>
      <c r="E25" s="196"/>
      <c r="F25" s="288"/>
      <c r="G25" s="187"/>
      <c r="H25" s="365"/>
      <c r="I25" s="134">
        <f t="shared" ca="1" si="2"/>
        <v>0</v>
      </c>
      <c r="J25" s="134">
        <f t="shared" ca="1" si="2"/>
        <v>0</v>
      </c>
      <c r="K25" s="134">
        <f t="shared" ca="1" si="2"/>
        <v>0</v>
      </c>
      <c r="L25" s="134">
        <f t="shared" ca="1" si="2"/>
        <v>0</v>
      </c>
      <c r="M25" s="134">
        <f t="shared" ca="1" si="2"/>
        <v>0</v>
      </c>
      <c r="N25" s="134">
        <f t="shared" ca="1" si="2"/>
        <v>0</v>
      </c>
      <c r="O25" s="134">
        <f t="shared" ca="1" si="2"/>
        <v>0</v>
      </c>
      <c r="P25" s="134">
        <f t="shared" ca="1" si="2"/>
        <v>0</v>
      </c>
      <c r="Q25" s="134">
        <f t="shared" ca="1" si="2"/>
        <v>0</v>
      </c>
      <c r="R25" s="134">
        <f t="shared" ca="1" si="2"/>
        <v>0</v>
      </c>
      <c r="S25" s="134">
        <f t="shared" ca="1" si="2"/>
        <v>0</v>
      </c>
      <c r="T25" s="134">
        <f t="shared" ca="1" si="2"/>
        <v>0</v>
      </c>
      <c r="U25" s="134">
        <f t="shared" ca="1" si="2"/>
        <v>0</v>
      </c>
      <c r="V25" s="134">
        <f t="shared" ca="1" si="2"/>
        <v>0</v>
      </c>
      <c r="W25" s="134">
        <f t="shared" ca="1" si="2"/>
        <v>0</v>
      </c>
      <c r="X25" s="134">
        <f t="shared" ca="1" si="3"/>
        <v>0</v>
      </c>
      <c r="Z25" s="135" t="str">
        <f>IF(LEN(F25) &gt; 0, MATCH(F25, Dropdowns!$A$176:$A$184, 0), "")</f>
        <v/>
      </c>
    </row>
    <row r="26" spans="1:26" ht="15" customHeight="1">
      <c r="A26" s="366" t="str">
        <f t="shared" si="1"/>
        <v/>
      </c>
      <c r="C26" s="137">
        <v>19</v>
      </c>
      <c r="D26" s="186"/>
      <c r="E26" s="196"/>
      <c r="F26" s="288"/>
      <c r="G26" s="187"/>
      <c r="H26" s="365"/>
      <c r="I26" s="134">
        <f t="shared" ca="1" si="2"/>
        <v>0</v>
      </c>
      <c r="J26" s="134">
        <f t="shared" ca="1" si="2"/>
        <v>0</v>
      </c>
      <c r="K26" s="134">
        <f t="shared" ca="1" si="2"/>
        <v>0</v>
      </c>
      <c r="L26" s="134">
        <f t="shared" ca="1" si="2"/>
        <v>0</v>
      </c>
      <c r="M26" s="134">
        <f t="shared" ca="1" si="2"/>
        <v>0</v>
      </c>
      <c r="N26" s="134">
        <f t="shared" ca="1" si="2"/>
        <v>0</v>
      </c>
      <c r="O26" s="134">
        <f t="shared" ca="1" si="2"/>
        <v>0</v>
      </c>
      <c r="P26" s="134">
        <f t="shared" ca="1" si="2"/>
        <v>0</v>
      </c>
      <c r="Q26" s="134">
        <f t="shared" ca="1" si="2"/>
        <v>0</v>
      </c>
      <c r="R26" s="134">
        <f t="shared" ca="1" si="2"/>
        <v>0</v>
      </c>
      <c r="S26" s="134">
        <f t="shared" ca="1" si="2"/>
        <v>0</v>
      </c>
      <c r="T26" s="134">
        <f t="shared" ca="1" si="2"/>
        <v>0</v>
      </c>
      <c r="U26" s="134">
        <f t="shared" ca="1" si="2"/>
        <v>0</v>
      </c>
      <c r="V26" s="134">
        <f t="shared" ca="1" si="2"/>
        <v>0</v>
      </c>
      <c r="W26" s="134">
        <f t="shared" ca="1" si="2"/>
        <v>0</v>
      </c>
      <c r="X26" s="134">
        <f t="shared" ca="1" si="3"/>
        <v>0</v>
      </c>
      <c r="Z26" s="135" t="str">
        <f>IF(LEN(F26) &gt; 0, MATCH(F26, Dropdowns!$A$176:$A$184, 0), "")</f>
        <v/>
      </c>
    </row>
    <row r="27" spans="1:26" ht="15" customHeight="1">
      <c r="A27" s="366" t="str">
        <f t="shared" si="1"/>
        <v/>
      </c>
      <c r="C27" s="137">
        <v>20</v>
      </c>
      <c r="D27" s="186"/>
      <c r="E27" s="196"/>
      <c r="F27" s="288"/>
      <c r="G27" s="187"/>
      <c r="H27" s="365"/>
      <c r="I27" s="134">
        <f t="shared" ca="1" si="2"/>
        <v>0</v>
      </c>
      <c r="J27" s="134">
        <f t="shared" ca="1" si="2"/>
        <v>0</v>
      </c>
      <c r="K27" s="134">
        <f t="shared" ca="1" si="2"/>
        <v>0</v>
      </c>
      <c r="L27" s="134">
        <f t="shared" ca="1" si="2"/>
        <v>0</v>
      </c>
      <c r="M27" s="134">
        <f t="shared" ca="1" si="2"/>
        <v>0</v>
      </c>
      <c r="N27" s="134">
        <f t="shared" ca="1" si="2"/>
        <v>0</v>
      </c>
      <c r="O27" s="134">
        <f t="shared" ca="1" si="2"/>
        <v>0</v>
      </c>
      <c r="P27" s="134">
        <f t="shared" ca="1" si="2"/>
        <v>0</v>
      </c>
      <c r="Q27" s="134">
        <f t="shared" ca="1" si="2"/>
        <v>0</v>
      </c>
      <c r="R27" s="134">
        <f t="shared" ca="1" si="2"/>
        <v>0</v>
      </c>
      <c r="S27" s="134">
        <f t="shared" ca="1" si="2"/>
        <v>0</v>
      </c>
      <c r="T27" s="134">
        <f t="shared" ca="1" si="2"/>
        <v>0</v>
      </c>
      <c r="U27" s="134">
        <f t="shared" ca="1" si="2"/>
        <v>0</v>
      </c>
      <c r="V27" s="134">
        <f t="shared" ca="1" si="2"/>
        <v>0</v>
      </c>
      <c r="W27" s="134">
        <f t="shared" ca="1" si="2"/>
        <v>0</v>
      </c>
      <c r="X27" s="134">
        <f t="shared" ca="1" si="3"/>
        <v>0</v>
      </c>
      <c r="Z27" s="135" t="str">
        <f>IF(LEN(F27) &gt; 0, MATCH(F27, Dropdowns!$A$176:$A$184, 0), "")</f>
        <v/>
      </c>
    </row>
    <row r="28" spans="1:26" ht="15" customHeight="1">
      <c r="A28" s="366" t="str">
        <f t="shared" ref="A28:A37" si="4">IF(ISBLANK(D28), "", D28 &amp; IF(ISBLANK(E28), "", ", "&amp;E28))</f>
        <v/>
      </c>
      <c r="C28" s="137">
        <v>21</v>
      </c>
      <c r="D28" s="186"/>
      <c r="E28" s="196"/>
      <c r="F28" s="288"/>
      <c r="G28" s="187"/>
      <c r="H28" s="365"/>
      <c r="I28" s="134">
        <f t="shared" ca="1" si="2"/>
        <v>0</v>
      </c>
      <c r="J28" s="134">
        <f t="shared" ca="1" si="2"/>
        <v>0</v>
      </c>
      <c r="K28" s="134">
        <f t="shared" ca="1" si="2"/>
        <v>0</v>
      </c>
      <c r="L28" s="134">
        <f t="shared" ca="1" si="2"/>
        <v>0</v>
      </c>
      <c r="M28" s="134">
        <f t="shared" ca="1" si="2"/>
        <v>0</v>
      </c>
      <c r="N28" s="134">
        <f t="shared" ca="1" si="2"/>
        <v>0</v>
      </c>
      <c r="O28" s="134">
        <f t="shared" ca="1" si="2"/>
        <v>0</v>
      </c>
      <c r="P28" s="134">
        <f t="shared" ca="1" si="2"/>
        <v>0</v>
      </c>
      <c r="Q28" s="134">
        <f t="shared" ca="1" si="2"/>
        <v>0</v>
      </c>
      <c r="R28" s="134">
        <f t="shared" ca="1" si="2"/>
        <v>0</v>
      </c>
      <c r="S28" s="134">
        <f t="shared" ca="1" si="2"/>
        <v>0</v>
      </c>
      <c r="T28" s="134">
        <f t="shared" ca="1" si="2"/>
        <v>0</v>
      </c>
      <c r="U28" s="134">
        <f t="shared" ca="1" si="2"/>
        <v>0</v>
      </c>
      <c r="V28" s="134">
        <f t="shared" ca="1" si="2"/>
        <v>0</v>
      </c>
      <c r="W28" s="134">
        <f t="shared" ca="1" si="2"/>
        <v>0</v>
      </c>
      <c r="X28" s="134">
        <f t="shared" ref="X28:X37" ca="1" si="5">SUM(I28:W28)</f>
        <v>0</v>
      </c>
      <c r="Z28" s="135" t="str">
        <f>IF(LEN(F28) &gt; 0, MATCH(F28, Dropdowns!$A$176:$A$184, 0), "")</f>
        <v/>
      </c>
    </row>
    <row r="29" spans="1:26" ht="15" customHeight="1">
      <c r="A29" s="366" t="str">
        <f t="shared" si="4"/>
        <v/>
      </c>
      <c r="C29" s="137">
        <v>22</v>
      </c>
      <c r="D29" s="186"/>
      <c r="E29" s="196"/>
      <c r="F29" s="288"/>
      <c r="G29" s="187"/>
      <c r="H29" s="365"/>
      <c r="I29" s="134">
        <f t="shared" ref="I29:W37" ca="1" si="6">SUMIFS(INDIRECT("'C-"&amp;I$7&amp;"'!$D$79:$D$83"), INDIRECT("'C-"&amp;I$7&amp;"'!$B$79:$B$83"), $A29)</f>
        <v>0</v>
      </c>
      <c r="J29" s="134">
        <f t="shared" ca="1" si="6"/>
        <v>0</v>
      </c>
      <c r="K29" s="134">
        <f t="shared" ca="1" si="6"/>
        <v>0</v>
      </c>
      <c r="L29" s="134">
        <f t="shared" ca="1" si="6"/>
        <v>0</v>
      </c>
      <c r="M29" s="134">
        <f t="shared" ca="1" si="6"/>
        <v>0</v>
      </c>
      <c r="N29" s="134">
        <f t="shared" ca="1" si="6"/>
        <v>0</v>
      </c>
      <c r="O29" s="134">
        <f t="shared" ca="1" si="6"/>
        <v>0</v>
      </c>
      <c r="P29" s="134">
        <f t="shared" ca="1" si="6"/>
        <v>0</v>
      </c>
      <c r="Q29" s="134">
        <f t="shared" ca="1" si="6"/>
        <v>0</v>
      </c>
      <c r="R29" s="134">
        <f t="shared" ca="1" si="6"/>
        <v>0</v>
      </c>
      <c r="S29" s="134">
        <f t="shared" ca="1" si="6"/>
        <v>0</v>
      </c>
      <c r="T29" s="134">
        <f t="shared" ca="1" si="6"/>
        <v>0</v>
      </c>
      <c r="U29" s="134">
        <f t="shared" ca="1" si="6"/>
        <v>0</v>
      </c>
      <c r="V29" s="134">
        <f t="shared" ca="1" si="6"/>
        <v>0</v>
      </c>
      <c r="W29" s="134">
        <f t="shared" ca="1" si="6"/>
        <v>0</v>
      </c>
      <c r="X29" s="134">
        <f t="shared" ca="1" si="5"/>
        <v>0</v>
      </c>
      <c r="Z29" s="135" t="str">
        <f>IF(LEN(F29) &gt; 0, MATCH(F29, Dropdowns!$A$176:$A$184, 0), "")</f>
        <v/>
      </c>
    </row>
    <row r="30" spans="1:26" ht="15" customHeight="1">
      <c r="A30" s="366" t="str">
        <f t="shared" si="4"/>
        <v/>
      </c>
      <c r="C30" s="137">
        <v>23</v>
      </c>
      <c r="D30" s="186"/>
      <c r="E30" s="196"/>
      <c r="F30" s="288"/>
      <c r="G30" s="187"/>
      <c r="H30" s="365"/>
      <c r="I30" s="134">
        <f t="shared" ca="1" si="6"/>
        <v>0</v>
      </c>
      <c r="J30" s="134">
        <f t="shared" ca="1" si="6"/>
        <v>0</v>
      </c>
      <c r="K30" s="134">
        <f t="shared" ca="1" si="6"/>
        <v>0</v>
      </c>
      <c r="L30" s="134">
        <f t="shared" ca="1" si="6"/>
        <v>0</v>
      </c>
      <c r="M30" s="134">
        <f t="shared" ca="1" si="6"/>
        <v>0</v>
      </c>
      <c r="N30" s="134">
        <f t="shared" ca="1" si="6"/>
        <v>0</v>
      </c>
      <c r="O30" s="134">
        <f t="shared" ca="1" si="6"/>
        <v>0</v>
      </c>
      <c r="P30" s="134">
        <f t="shared" ca="1" si="6"/>
        <v>0</v>
      </c>
      <c r="Q30" s="134">
        <f t="shared" ca="1" si="6"/>
        <v>0</v>
      </c>
      <c r="R30" s="134">
        <f t="shared" ca="1" si="6"/>
        <v>0</v>
      </c>
      <c r="S30" s="134">
        <f t="shared" ca="1" si="6"/>
        <v>0</v>
      </c>
      <c r="T30" s="134">
        <f t="shared" ca="1" si="6"/>
        <v>0</v>
      </c>
      <c r="U30" s="134">
        <f t="shared" ca="1" si="6"/>
        <v>0</v>
      </c>
      <c r="V30" s="134">
        <f t="shared" ca="1" si="6"/>
        <v>0</v>
      </c>
      <c r="W30" s="134">
        <f t="shared" ca="1" si="6"/>
        <v>0</v>
      </c>
      <c r="X30" s="134">
        <f t="shared" ca="1" si="5"/>
        <v>0</v>
      </c>
      <c r="Z30" s="135" t="str">
        <f>IF(LEN(F30) &gt; 0, MATCH(F30, Dropdowns!$A$176:$A$184, 0), "")</f>
        <v/>
      </c>
    </row>
    <row r="31" spans="1:26" ht="15" customHeight="1">
      <c r="A31" s="366" t="str">
        <f t="shared" si="4"/>
        <v/>
      </c>
      <c r="C31" s="137">
        <v>24</v>
      </c>
      <c r="D31" s="186"/>
      <c r="E31" s="196"/>
      <c r="F31" s="288"/>
      <c r="G31" s="187"/>
      <c r="H31" s="365"/>
      <c r="I31" s="134">
        <f t="shared" ca="1" si="6"/>
        <v>0</v>
      </c>
      <c r="J31" s="134">
        <f t="shared" ca="1" si="6"/>
        <v>0</v>
      </c>
      <c r="K31" s="134">
        <f t="shared" ca="1" si="6"/>
        <v>0</v>
      </c>
      <c r="L31" s="134">
        <f t="shared" ca="1" si="6"/>
        <v>0</v>
      </c>
      <c r="M31" s="134">
        <f t="shared" ca="1" si="6"/>
        <v>0</v>
      </c>
      <c r="N31" s="134">
        <f t="shared" ca="1" si="6"/>
        <v>0</v>
      </c>
      <c r="O31" s="134">
        <f t="shared" ca="1" si="6"/>
        <v>0</v>
      </c>
      <c r="P31" s="134">
        <f t="shared" ca="1" si="6"/>
        <v>0</v>
      </c>
      <c r="Q31" s="134">
        <f t="shared" ca="1" si="6"/>
        <v>0</v>
      </c>
      <c r="R31" s="134">
        <f t="shared" ca="1" si="6"/>
        <v>0</v>
      </c>
      <c r="S31" s="134">
        <f t="shared" ca="1" si="6"/>
        <v>0</v>
      </c>
      <c r="T31" s="134">
        <f t="shared" ca="1" si="6"/>
        <v>0</v>
      </c>
      <c r="U31" s="134">
        <f t="shared" ca="1" si="6"/>
        <v>0</v>
      </c>
      <c r="V31" s="134">
        <f t="shared" ca="1" si="6"/>
        <v>0</v>
      </c>
      <c r="W31" s="134">
        <f t="shared" ca="1" si="6"/>
        <v>0</v>
      </c>
      <c r="X31" s="134">
        <f t="shared" ca="1" si="5"/>
        <v>0</v>
      </c>
      <c r="Z31" s="135" t="str">
        <f>IF(LEN(F31) &gt; 0, MATCH(F31, Dropdowns!$A$176:$A$184, 0), "")</f>
        <v/>
      </c>
    </row>
    <row r="32" spans="1:26" ht="15" customHeight="1">
      <c r="A32" s="366" t="str">
        <f t="shared" si="4"/>
        <v/>
      </c>
      <c r="C32" s="137">
        <v>25</v>
      </c>
      <c r="D32" s="186"/>
      <c r="E32" s="196"/>
      <c r="F32" s="288"/>
      <c r="G32" s="187"/>
      <c r="H32" s="365"/>
      <c r="I32" s="134">
        <f t="shared" ca="1" si="6"/>
        <v>0</v>
      </c>
      <c r="J32" s="134">
        <f t="shared" ca="1" si="6"/>
        <v>0</v>
      </c>
      <c r="K32" s="134">
        <f t="shared" ca="1" si="6"/>
        <v>0</v>
      </c>
      <c r="L32" s="134">
        <f t="shared" ca="1" si="6"/>
        <v>0</v>
      </c>
      <c r="M32" s="134">
        <f t="shared" ca="1" si="6"/>
        <v>0</v>
      </c>
      <c r="N32" s="134">
        <f t="shared" ca="1" si="6"/>
        <v>0</v>
      </c>
      <c r="O32" s="134">
        <f t="shared" ca="1" si="6"/>
        <v>0</v>
      </c>
      <c r="P32" s="134">
        <f t="shared" ca="1" si="6"/>
        <v>0</v>
      </c>
      <c r="Q32" s="134">
        <f t="shared" ca="1" si="6"/>
        <v>0</v>
      </c>
      <c r="R32" s="134">
        <f t="shared" ca="1" si="6"/>
        <v>0</v>
      </c>
      <c r="S32" s="134">
        <f t="shared" ca="1" si="6"/>
        <v>0</v>
      </c>
      <c r="T32" s="134">
        <f t="shared" ca="1" si="6"/>
        <v>0</v>
      </c>
      <c r="U32" s="134">
        <f t="shared" ca="1" si="6"/>
        <v>0</v>
      </c>
      <c r="V32" s="134">
        <f t="shared" ca="1" si="6"/>
        <v>0</v>
      </c>
      <c r="W32" s="134">
        <f t="shared" ca="1" si="6"/>
        <v>0</v>
      </c>
      <c r="X32" s="134">
        <f t="shared" ca="1" si="5"/>
        <v>0</v>
      </c>
      <c r="Z32" s="135" t="str">
        <f>IF(LEN(F32) &gt; 0, MATCH(F32, Dropdowns!$A$176:$A$184, 0), "")</f>
        <v/>
      </c>
    </row>
    <row r="33" spans="1:26" ht="15" customHeight="1">
      <c r="A33" s="366" t="str">
        <f t="shared" si="4"/>
        <v/>
      </c>
      <c r="C33" s="137">
        <v>26</v>
      </c>
      <c r="D33" s="186"/>
      <c r="E33" s="196"/>
      <c r="F33" s="288"/>
      <c r="G33" s="187"/>
      <c r="H33" s="365"/>
      <c r="I33" s="134">
        <f t="shared" ca="1" si="6"/>
        <v>0</v>
      </c>
      <c r="J33" s="134">
        <f t="shared" ca="1" si="6"/>
        <v>0</v>
      </c>
      <c r="K33" s="134">
        <f t="shared" ca="1" si="6"/>
        <v>0</v>
      </c>
      <c r="L33" s="134">
        <f t="shared" ca="1" si="6"/>
        <v>0</v>
      </c>
      <c r="M33" s="134">
        <f t="shared" ca="1" si="6"/>
        <v>0</v>
      </c>
      <c r="N33" s="134">
        <f t="shared" ca="1" si="6"/>
        <v>0</v>
      </c>
      <c r="O33" s="134">
        <f t="shared" ca="1" si="6"/>
        <v>0</v>
      </c>
      <c r="P33" s="134">
        <f t="shared" ca="1" si="6"/>
        <v>0</v>
      </c>
      <c r="Q33" s="134">
        <f t="shared" ca="1" si="6"/>
        <v>0</v>
      </c>
      <c r="R33" s="134">
        <f t="shared" ca="1" si="6"/>
        <v>0</v>
      </c>
      <c r="S33" s="134">
        <f t="shared" ca="1" si="6"/>
        <v>0</v>
      </c>
      <c r="T33" s="134">
        <f t="shared" ca="1" si="6"/>
        <v>0</v>
      </c>
      <c r="U33" s="134">
        <f t="shared" ca="1" si="6"/>
        <v>0</v>
      </c>
      <c r="V33" s="134">
        <f t="shared" ca="1" si="6"/>
        <v>0</v>
      </c>
      <c r="W33" s="134">
        <f t="shared" ca="1" si="6"/>
        <v>0</v>
      </c>
      <c r="X33" s="134">
        <f t="shared" ca="1" si="5"/>
        <v>0</v>
      </c>
      <c r="Z33" s="135" t="str">
        <f>IF(LEN(F33) &gt; 0, MATCH(F33, Dropdowns!$A$176:$A$184, 0), "")</f>
        <v/>
      </c>
    </row>
    <row r="34" spans="1:26" ht="15" customHeight="1">
      <c r="A34" s="366" t="str">
        <f t="shared" si="4"/>
        <v/>
      </c>
      <c r="C34" s="137">
        <v>27</v>
      </c>
      <c r="D34" s="186"/>
      <c r="E34" s="196"/>
      <c r="F34" s="288"/>
      <c r="G34" s="187"/>
      <c r="H34" s="365"/>
      <c r="I34" s="134">
        <f t="shared" ca="1" si="6"/>
        <v>0</v>
      </c>
      <c r="J34" s="134">
        <f t="shared" ca="1" si="6"/>
        <v>0</v>
      </c>
      <c r="K34" s="134">
        <f t="shared" ca="1" si="6"/>
        <v>0</v>
      </c>
      <c r="L34" s="134">
        <f t="shared" ca="1" si="6"/>
        <v>0</v>
      </c>
      <c r="M34" s="134">
        <f t="shared" ca="1" si="6"/>
        <v>0</v>
      </c>
      <c r="N34" s="134">
        <f t="shared" ca="1" si="6"/>
        <v>0</v>
      </c>
      <c r="O34" s="134">
        <f t="shared" ca="1" si="6"/>
        <v>0</v>
      </c>
      <c r="P34" s="134">
        <f t="shared" ca="1" si="6"/>
        <v>0</v>
      </c>
      <c r="Q34" s="134">
        <f t="shared" ca="1" si="6"/>
        <v>0</v>
      </c>
      <c r="R34" s="134">
        <f t="shared" ca="1" si="6"/>
        <v>0</v>
      </c>
      <c r="S34" s="134">
        <f t="shared" ca="1" si="6"/>
        <v>0</v>
      </c>
      <c r="T34" s="134">
        <f t="shared" ca="1" si="6"/>
        <v>0</v>
      </c>
      <c r="U34" s="134">
        <f t="shared" ca="1" si="6"/>
        <v>0</v>
      </c>
      <c r="V34" s="134">
        <f t="shared" ca="1" si="6"/>
        <v>0</v>
      </c>
      <c r="W34" s="134">
        <f t="shared" ca="1" si="6"/>
        <v>0</v>
      </c>
      <c r="X34" s="134">
        <f t="shared" ca="1" si="5"/>
        <v>0</v>
      </c>
      <c r="Z34" s="135" t="str">
        <f>IF(LEN(F34) &gt; 0, MATCH(F34, Dropdowns!$A$176:$A$184, 0), "")</f>
        <v/>
      </c>
    </row>
    <row r="35" spans="1:26" ht="15" customHeight="1">
      <c r="A35" s="366" t="str">
        <f t="shared" si="4"/>
        <v/>
      </c>
      <c r="C35" s="137">
        <v>28</v>
      </c>
      <c r="D35" s="186"/>
      <c r="E35" s="196"/>
      <c r="F35" s="288"/>
      <c r="G35" s="187"/>
      <c r="H35" s="365"/>
      <c r="I35" s="134">
        <f t="shared" ca="1" si="6"/>
        <v>0</v>
      </c>
      <c r="J35" s="134">
        <f t="shared" ca="1" si="6"/>
        <v>0</v>
      </c>
      <c r="K35" s="134">
        <f t="shared" ca="1" si="6"/>
        <v>0</v>
      </c>
      <c r="L35" s="134">
        <f t="shared" ca="1" si="6"/>
        <v>0</v>
      </c>
      <c r="M35" s="134">
        <f t="shared" ca="1" si="6"/>
        <v>0</v>
      </c>
      <c r="N35" s="134">
        <f t="shared" ca="1" si="6"/>
        <v>0</v>
      </c>
      <c r="O35" s="134">
        <f t="shared" ca="1" si="6"/>
        <v>0</v>
      </c>
      <c r="P35" s="134">
        <f t="shared" ca="1" si="6"/>
        <v>0</v>
      </c>
      <c r="Q35" s="134">
        <f t="shared" ca="1" si="6"/>
        <v>0</v>
      </c>
      <c r="R35" s="134">
        <f t="shared" ca="1" si="6"/>
        <v>0</v>
      </c>
      <c r="S35" s="134">
        <f t="shared" ca="1" si="6"/>
        <v>0</v>
      </c>
      <c r="T35" s="134">
        <f t="shared" ca="1" si="6"/>
        <v>0</v>
      </c>
      <c r="U35" s="134">
        <f t="shared" ca="1" si="6"/>
        <v>0</v>
      </c>
      <c r="V35" s="134">
        <f t="shared" ca="1" si="6"/>
        <v>0</v>
      </c>
      <c r="W35" s="134">
        <f t="shared" ca="1" si="6"/>
        <v>0</v>
      </c>
      <c r="X35" s="134">
        <f t="shared" ca="1" si="5"/>
        <v>0</v>
      </c>
      <c r="Z35" s="135" t="str">
        <f>IF(LEN(F35) &gt; 0, MATCH(F35, Dropdowns!$A$176:$A$184, 0), "")</f>
        <v/>
      </c>
    </row>
    <row r="36" spans="1:26" ht="15" customHeight="1">
      <c r="A36" s="366" t="str">
        <f t="shared" si="4"/>
        <v/>
      </c>
      <c r="C36" s="137">
        <v>29</v>
      </c>
      <c r="D36" s="186"/>
      <c r="E36" s="196"/>
      <c r="F36" s="288"/>
      <c r="G36" s="187"/>
      <c r="H36" s="365"/>
      <c r="I36" s="134">
        <f t="shared" ca="1" si="6"/>
        <v>0</v>
      </c>
      <c r="J36" s="134">
        <f t="shared" ca="1" si="6"/>
        <v>0</v>
      </c>
      <c r="K36" s="134">
        <f t="shared" ca="1" si="6"/>
        <v>0</v>
      </c>
      <c r="L36" s="134">
        <f t="shared" ca="1" si="6"/>
        <v>0</v>
      </c>
      <c r="M36" s="134">
        <f t="shared" ca="1" si="6"/>
        <v>0</v>
      </c>
      <c r="N36" s="134">
        <f t="shared" ca="1" si="6"/>
        <v>0</v>
      </c>
      <c r="O36" s="134">
        <f t="shared" ca="1" si="6"/>
        <v>0</v>
      </c>
      <c r="P36" s="134">
        <f t="shared" ca="1" si="6"/>
        <v>0</v>
      </c>
      <c r="Q36" s="134">
        <f t="shared" ca="1" si="6"/>
        <v>0</v>
      </c>
      <c r="R36" s="134">
        <f t="shared" ca="1" si="6"/>
        <v>0</v>
      </c>
      <c r="S36" s="134">
        <f t="shared" ca="1" si="6"/>
        <v>0</v>
      </c>
      <c r="T36" s="134">
        <f t="shared" ca="1" si="6"/>
        <v>0</v>
      </c>
      <c r="U36" s="134">
        <f t="shared" ca="1" si="6"/>
        <v>0</v>
      </c>
      <c r="V36" s="134">
        <f t="shared" ca="1" si="6"/>
        <v>0</v>
      </c>
      <c r="W36" s="134">
        <f t="shared" ca="1" si="6"/>
        <v>0</v>
      </c>
      <c r="X36" s="134">
        <f t="shared" ca="1" si="5"/>
        <v>0</v>
      </c>
      <c r="Z36" s="135" t="str">
        <f>IF(LEN(F36) &gt; 0, MATCH(F36, Dropdowns!$A$176:$A$184, 0), "")</f>
        <v/>
      </c>
    </row>
    <row r="37" spans="1:26" ht="15" customHeight="1">
      <c r="A37" s="366" t="str">
        <f t="shared" si="4"/>
        <v/>
      </c>
      <c r="C37" s="137">
        <v>30</v>
      </c>
      <c r="D37" s="186"/>
      <c r="E37" s="196"/>
      <c r="F37" s="288"/>
      <c r="G37" s="187"/>
      <c r="H37" s="365"/>
      <c r="I37" s="134">
        <f t="shared" ca="1" si="6"/>
        <v>0</v>
      </c>
      <c r="J37" s="134">
        <f t="shared" ca="1" si="6"/>
        <v>0</v>
      </c>
      <c r="K37" s="134">
        <f t="shared" ca="1" si="6"/>
        <v>0</v>
      </c>
      <c r="L37" s="134">
        <f t="shared" ca="1" si="6"/>
        <v>0</v>
      </c>
      <c r="M37" s="134">
        <f t="shared" ca="1" si="6"/>
        <v>0</v>
      </c>
      <c r="N37" s="134">
        <f t="shared" ca="1" si="6"/>
        <v>0</v>
      </c>
      <c r="O37" s="134">
        <f t="shared" ca="1" si="6"/>
        <v>0</v>
      </c>
      <c r="P37" s="134">
        <f t="shared" ca="1" si="6"/>
        <v>0</v>
      </c>
      <c r="Q37" s="134">
        <f t="shared" ca="1" si="6"/>
        <v>0</v>
      </c>
      <c r="R37" s="134">
        <f t="shared" ca="1" si="6"/>
        <v>0</v>
      </c>
      <c r="S37" s="134">
        <f t="shared" ca="1" si="6"/>
        <v>0</v>
      </c>
      <c r="T37" s="134">
        <f t="shared" ca="1" si="6"/>
        <v>0</v>
      </c>
      <c r="U37" s="134">
        <f t="shared" ca="1" si="6"/>
        <v>0</v>
      </c>
      <c r="V37" s="134">
        <f t="shared" ca="1" si="6"/>
        <v>0</v>
      </c>
      <c r="W37" s="134">
        <f t="shared" ca="1" si="6"/>
        <v>0</v>
      </c>
      <c r="X37" s="134">
        <f t="shared" ca="1" si="5"/>
        <v>0</v>
      </c>
      <c r="Z37" s="135" t="str">
        <f>IF(LEN(F37) &gt; 0, MATCH(F37, Dropdowns!$A$176:$A$184, 0), "")</f>
        <v/>
      </c>
    </row>
    <row r="38" spans="1:26" ht="24.95" customHeight="1">
      <c r="A38" s="144"/>
      <c r="B38" s="140"/>
      <c r="C38" s="133"/>
      <c r="D38" s="477" t="str" cm="1">
        <f t="array" ref="D38">INDEX(Textes!$B$1:$D$100, Z38, $Z$1)</f>
        <v>Gesamt</v>
      </c>
      <c r="E38" s="477"/>
      <c r="F38" s="477"/>
      <c r="G38" s="477"/>
      <c r="H38" s="477"/>
      <c r="I38" s="185">
        <f ca="1">SUM(I8:I37)</f>
        <v>0</v>
      </c>
      <c r="J38" s="185">
        <f t="shared" ref="J38:W38" ca="1" si="7">SUM(J8:J37)</f>
        <v>0</v>
      </c>
      <c r="K38" s="185">
        <f t="shared" ca="1" si="7"/>
        <v>0</v>
      </c>
      <c r="L38" s="185">
        <f t="shared" ca="1" si="7"/>
        <v>0</v>
      </c>
      <c r="M38" s="185">
        <f t="shared" ca="1" si="7"/>
        <v>0</v>
      </c>
      <c r="N38" s="185">
        <f t="shared" ca="1" si="7"/>
        <v>0</v>
      </c>
      <c r="O38" s="185">
        <f t="shared" ca="1" si="7"/>
        <v>0</v>
      </c>
      <c r="P38" s="185">
        <f t="shared" ca="1" si="7"/>
        <v>0</v>
      </c>
      <c r="Q38" s="185">
        <f t="shared" ca="1" si="7"/>
        <v>0</v>
      </c>
      <c r="R38" s="185">
        <f t="shared" ca="1" si="7"/>
        <v>0</v>
      </c>
      <c r="S38" s="185">
        <f t="shared" ca="1" si="7"/>
        <v>0</v>
      </c>
      <c r="T38" s="185">
        <f t="shared" ca="1" si="7"/>
        <v>0</v>
      </c>
      <c r="U38" s="185">
        <f t="shared" ca="1" si="7"/>
        <v>0</v>
      </c>
      <c r="V38" s="185">
        <f t="shared" ca="1" si="7"/>
        <v>0</v>
      </c>
      <c r="W38" s="185">
        <f t="shared" ca="1" si="7"/>
        <v>0</v>
      </c>
      <c r="X38" s="141">
        <f ca="1">SUM(X8:X37)</f>
        <v>0</v>
      </c>
      <c r="Y38" s="140"/>
      <c r="Z38" s="135">
        <v>58</v>
      </c>
    </row>
    <row r="39" spans="1:26">
      <c r="A39" s="144"/>
      <c r="C39" s="142"/>
      <c r="D39" s="143"/>
      <c r="E39" s="143"/>
      <c r="F39" s="142"/>
      <c r="G39" s="142"/>
      <c r="H39" s="142"/>
      <c r="I39" s="142"/>
      <c r="J39" s="142"/>
      <c r="K39" s="142"/>
      <c r="L39" s="142"/>
      <c r="M39" s="142"/>
      <c r="N39" s="142"/>
      <c r="O39" s="142"/>
      <c r="P39" s="142"/>
      <c r="Q39" s="142"/>
      <c r="R39" s="142"/>
      <c r="S39" s="142"/>
      <c r="T39" s="142"/>
      <c r="U39" s="142"/>
      <c r="V39" s="142"/>
      <c r="W39" s="142"/>
      <c r="X39" s="142"/>
    </row>
    <row r="40" spans="1:26" ht="50.1" customHeight="1">
      <c r="A40" s="144"/>
      <c r="C40" s="142"/>
      <c r="D40" s="143"/>
      <c r="E40" s="143"/>
      <c r="F40" s="142"/>
      <c r="G40" s="142"/>
      <c r="H40" s="142"/>
      <c r="I40" s="142"/>
      <c r="J40" s="142"/>
      <c r="K40" s="142"/>
      <c r="L40" s="142"/>
      <c r="M40" s="142"/>
      <c r="N40" s="142"/>
      <c r="O40" s="142"/>
      <c r="P40" s="142"/>
      <c r="Q40" s="142"/>
      <c r="R40" s="142"/>
      <c r="S40" s="142"/>
      <c r="T40" s="142"/>
      <c r="U40" s="142"/>
      <c r="V40" s="142"/>
      <c r="W40" s="142"/>
      <c r="X40" s="142"/>
    </row>
    <row r="41" spans="1:26">
      <c r="A41" s="144"/>
      <c r="C41" s="142"/>
      <c r="D41" s="143"/>
      <c r="E41" s="143"/>
      <c r="F41" s="142"/>
      <c r="G41" s="142"/>
      <c r="H41" s="142"/>
      <c r="I41" s="142"/>
      <c r="J41" s="142"/>
      <c r="K41" s="142"/>
      <c r="L41" s="142"/>
      <c r="M41" s="142"/>
      <c r="N41" s="142"/>
      <c r="O41" s="142"/>
      <c r="P41" s="142"/>
      <c r="Q41" s="142"/>
      <c r="R41" s="142"/>
      <c r="S41" s="142"/>
      <c r="T41" s="142"/>
      <c r="U41" s="142"/>
      <c r="V41" s="142"/>
      <c r="W41" s="142"/>
      <c r="X41" s="142"/>
    </row>
    <row r="42" spans="1:26">
      <c r="A42" s="144"/>
      <c r="C42" s="142"/>
      <c r="D42" s="143"/>
      <c r="E42" s="143"/>
      <c r="F42" s="142"/>
      <c r="G42" s="142"/>
      <c r="H42" s="142"/>
      <c r="I42" s="142"/>
      <c r="J42" s="142"/>
      <c r="K42" s="142"/>
      <c r="L42" s="142"/>
      <c r="M42" s="142"/>
      <c r="N42" s="142"/>
      <c r="O42" s="142"/>
      <c r="P42" s="142"/>
      <c r="Q42" s="142"/>
      <c r="R42" s="142"/>
      <c r="S42" s="142"/>
      <c r="T42" s="142"/>
      <c r="U42" s="142"/>
      <c r="V42" s="142"/>
      <c r="W42" s="142"/>
      <c r="X42" s="142"/>
    </row>
    <row r="43" spans="1:26">
      <c r="A43" s="144"/>
      <c r="C43" s="142"/>
      <c r="D43" s="143"/>
      <c r="E43" s="143"/>
      <c r="F43" s="142"/>
      <c r="G43" s="142"/>
      <c r="H43" s="142"/>
      <c r="I43" s="142"/>
      <c r="J43" s="142"/>
      <c r="K43" s="142"/>
      <c r="L43" s="142"/>
      <c r="M43" s="142"/>
      <c r="N43" s="142"/>
      <c r="O43" s="142"/>
      <c r="P43" s="142"/>
      <c r="Q43" s="142"/>
      <c r="R43" s="142"/>
      <c r="S43" s="142"/>
      <c r="T43" s="142"/>
      <c r="U43" s="142"/>
      <c r="V43" s="142"/>
      <c r="W43" s="142"/>
      <c r="X43" s="142"/>
    </row>
    <row r="44" spans="1:26">
      <c r="A44" s="144"/>
      <c r="C44" s="142"/>
      <c r="D44" s="143"/>
      <c r="E44" s="143"/>
      <c r="F44" s="142"/>
      <c r="G44" s="142"/>
      <c r="H44" s="142"/>
      <c r="I44" s="142"/>
      <c r="J44" s="142"/>
      <c r="K44" s="142"/>
      <c r="L44" s="142"/>
      <c r="M44" s="142"/>
      <c r="N44" s="142"/>
      <c r="O44" s="142"/>
      <c r="P44" s="142"/>
      <c r="Q44" s="142"/>
      <c r="R44" s="142"/>
      <c r="S44" s="142"/>
      <c r="T44" s="142"/>
      <c r="U44" s="142"/>
      <c r="V44" s="142"/>
      <c r="W44" s="142"/>
      <c r="X44" s="142"/>
    </row>
    <row r="45" spans="1:26">
      <c r="A45" s="144"/>
      <c r="C45" s="142"/>
      <c r="D45" s="143"/>
      <c r="E45" s="143"/>
      <c r="F45" s="142"/>
      <c r="G45" s="142"/>
      <c r="H45" s="142"/>
      <c r="I45" s="142"/>
      <c r="J45" s="142"/>
      <c r="K45" s="142"/>
      <c r="L45" s="142"/>
      <c r="M45" s="142"/>
      <c r="N45" s="142"/>
      <c r="O45" s="142"/>
      <c r="P45" s="142"/>
      <c r="Q45" s="142"/>
      <c r="R45" s="142"/>
      <c r="S45" s="142"/>
      <c r="T45" s="142"/>
      <c r="U45" s="142"/>
      <c r="V45" s="142"/>
      <c r="W45" s="142"/>
      <c r="X45" s="142"/>
    </row>
    <row r="46" spans="1:26">
      <c r="A46" s="144"/>
      <c r="C46" s="142"/>
      <c r="D46" s="143"/>
      <c r="E46" s="143"/>
      <c r="F46" s="142"/>
      <c r="G46" s="142"/>
      <c r="H46" s="142"/>
      <c r="I46" s="142"/>
      <c r="J46" s="142"/>
      <c r="K46" s="142"/>
      <c r="L46" s="142"/>
      <c r="M46" s="142"/>
      <c r="N46" s="142"/>
      <c r="O46" s="142"/>
      <c r="P46" s="142"/>
      <c r="Q46" s="142"/>
      <c r="R46" s="142"/>
      <c r="S46" s="142"/>
      <c r="T46" s="142"/>
      <c r="U46" s="142"/>
      <c r="V46" s="142"/>
      <c r="W46" s="142"/>
      <c r="X46" s="142"/>
    </row>
    <row r="47" spans="1:26">
      <c r="A47" s="144"/>
      <c r="C47" s="142"/>
      <c r="D47" s="143"/>
      <c r="E47" s="143"/>
      <c r="F47" s="142"/>
      <c r="G47" s="142"/>
      <c r="H47" s="142"/>
      <c r="I47" s="142"/>
      <c r="J47" s="142"/>
      <c r="K47" s="142"/>
      <c r="L47" s="142"/>
      <c r="M47" s="142"/>
      <c r="N47" s="142"/>
      <c r="O47" s="142"/>
      <c r="P47" s="142"/>
      <c r="Q47" s="142"/>
      <c r="R47" s="142"/>
      <c r="S47" s="142"/>
      <c r="T47" s="142"/>
      <c r="U47" s="142"/>
      <c r="V47" s="142"/>
      <c r="W47" s="142"/>
      <c r="X47" s="142"/>
    </row>
    <row r="48" spans="1:26">
      <c r="A48" s="144"/>
      <c r="C48" s="142"/>
      <c r="D48" s="143"/>
      <c r="E48" s="143"/>
      <c r="F48" s="142"/>
      <c r="G48" s="142"/>
      <c r="H48" s="142"/>
      <c r="I48" s="142"/>
      <c r="J48" s="142"/>
      <c r="K48" s="142"/>
      <c r="L48" s="142"/>
      <c r="M48" s="142"/>
      <c r="N48" s="142"/>
      <c r="O48" s="142"/>
      <c r="P48" s="142"/>
      <c r="Q48" s="142"/>
      <c r="R48" s="142"/>
      <c r="S48" s="142"/>
      <c r="T48" s="142"/>
      <c r="U48" s="142"/>
      <c r="V48" s="142"/>
      <c r="W48" s="142"/>
      <c r="X48" s="142"/>
    </row>
    <row r="49" spans="1:24">
      <c r="A49" s="144"/>
      <c r="C49" s="142"/>
      <c r="D49" s="143"/>
      <c r="E49" s="143"/>
      <c r="F49" s="142"/>
      <c r="G49" s="142"/>
      <c r="H49" s="142"/>
      <c r="I49" s="142"/>
      <c r="J49" s="142"/>
      <c r="K49" s="142"/>
      <c r="L49" s="142"/>
      <c r="M49" s="142"/>
      <c r="N49" s="142"/>
      <c r="O49" s="142"/>
      <c r="P49" s="142"/>
      <c r="Q49" s="142"/>
      <c r="R49" s="142"/>
      <c r="S49" s="142"/>
      <c r="T49" s="142"/>
      <c r="U49" s="142"/>
      <c r="V49" s="142"/>
      <c r="W49" s="142"/>
      <c r="X49" s="142"/>
    </row>
    <row r="50" spans="1:24">
      <c r="A50" s="144"/>
      <c r="C50" s="142"/>
      <c r="D50" s="143"/>
      <c r="E50" s="143"/>
      <c r="F50" s="142"/>
      <c r="G50" s="142"/>
      <c r="H50" s="142"/>
      <c r="I50" s="142"/>
      <c r="J50" s="142"/>
      <c r="K50" s="142"/>
      <c r="L50" s="142"/>
      <c r="M50" s="142"/>
      <c r="N50" s="142"/>
      <c r="O50" s="142"/>
      <c r="P50" s="142"/>
      <c r="Q50" s="142"/>
      <c r="R50" s="142"/>
      <c r="S50" s="142"/>
      <c r="T50" s="142"/>
      <c r="U50" s="142"/>
      <c r="V50" s="142"/>
      <c r="W50" s="142"/>
      <c r="X50" s="142"/>
    </row>
    <row r="51" spans="1:24">
      <c r="A51" s="144"/>
      <c r="C51" s="142"/>
      <c r="D51" s="143"/>
      <c r="E51" s="143"/>
      <c r="F51" s="142"/>
      <c r="G51" s="142"/>
      <c r="H51" s="142"/>
      <c r="I51" s="142"/>
      <c r="J51" s="142"/>
      <c r="K51" s="142"/>
      <c r="L51" s="142"/>
      <c r="M51" s="142"/>
      <c r="N51" s="142"/>
      <c r="O51" s="142"/>
      <c r="P51" s="142"/>
      <c r="Q51" s="142"/>
      <c r="R51" s="142"/>
      <c r="S51" s="142"/>
      <c r="T51" s="142"/>
      <c r="U51" s="142"/>
      <c r="V51" s="142"/>
      <c r="W51" s="142"/>
      <c r="X51" s="142"/>
    </row>
    <row r="52" spans="1:24">
      <c r="A52" s="144"/>
      <c r="C52" s="142"/>
      <c r="D52" s="143"/>
      <c r="E52" s="143"/>
      <c r="F52" s="142"/>
      <c r="G52" s="142"/>
      <c r="H52" s="142"/>
      <c r="I52" s="142"/>
      <c r="J52" s="142"/>
      <c r="K52" s="142"/>
      <c r="L52" s="142"/>
      <c r="M52" s="142"/>
      <c r="N52" s="142"/>
      <c r="O52" s="142"/>
      <c r="P52" s="142"/>
      <c r="Q52" s="142"/>
      <c r="R52" s="142"/>
      <c r="S52" s="142"/>
      <c r="T52" s="142"/>
      <c r="U52" s="142"/>
      <c r="V52" s="142"/>
      <c r="W52" s="142"/>
      <c r="X52" s="142"/>
    </row>
    <row r="53" spans="1:24">
      <c r="A53" s="144"/>
      <c r="C53" s="142"/>
      <c r="D53" s="143"/>
      <c r="E53" s="143"/>
      <c r="F53" s="142"/>
      <c r="G53" s="142"/>
      <c r="H53" s="142"/>
      <c r="I53" s="142"/>
      <c r="J53" s="142"/>
      <c r="K53" s="142"/>
      <c r="L53" s="142"/>
      <c r="M53" s="142"/>
      <c r="N53" s="142"/>
      <c r="O53" s="142"/>
      <c r="P53" s="142"/>
      <c r="Q53" s="142"/>
      <c r="R53" s="142"/>
      <c r="S53" s="142"/>
      <c r="T53" s="142"/>
      <c r="U53" s="142"/>
      <c r="V53" s="142"/>
      <c r="W53" s="142"/>
      <c r="X53" s="142"/>
    </row>
    <row r="54" spans="1:24">
      <c r="A54" s="144"/>
      <c r="C54" s="142"/>
      <c r="D54" s="143"/>
      <c r="E54" s="143"/>
      <c r="F54" s="142"/>
      <c r="G54" s="142"/>
      <c r="H54" s="142"/>
      <c r="I54" s="142"/>
      <c r="J54" s="142"/>
      <c r="K54" s="142"/>
      <c r="L54" s="142"/>
      <c r="M54" s="142"/>
      <c r="N54" s="142"/>
      <c r="O54" s="142"/>
      <c r="P54" s="142"/>
      <c r="Q54" s="142"/>
      <c r="R54" s="142"/>
      <c r="S54" s="142"/>
      <c r="T54" s="142"/>
      <c r="U54" s="142"/>
      <c r="V54" s="142"/>
      <c r="W54" s="142"/>
      <c r="X54" s="142"/>
    </row>
    <row r="55" spans="1:24">
      <c r="A55" s="144"/>
      <c r="C55" s="142"/>
      <c r="D55" s="143"/>
      <c r="E55" s="143"/>
      <c r="F55" s="142"/>
      <c r="G55" s="142"/>
      <c r="H55" s="142"/>
      <c r="I55" s="142"/>
      <c r="J55" s="142"/>
      <c r="K55" s="142"/>
      <c r="L55" s="142"/>
      <c r="M55" s="142"/>
      <c r="N55" s="142"/>
      <c r="O55" s="142"/>
      <c r="P55" s="142"/>
      <c r="Q55" s="142"/>
      <c r="R55" s="142"/>
      <c r="S55" s="142"/>
      <c r="T55" s="142"/>
      <c r="U55" s="142"/>
      <c r="V55" s="142"/>
      <c r="W55" s="142"/>
      <c r="X55" s="142"/>
    </row>
    <row r="56" spans="1:24">
      <c r="A56" s="144"/>
      <c r="C56" s="142"/>
      <c r="D56" s="143"/>
      <c r="E56" s="143"/>
      <c r="F56" s="142"/>
      <c r="G56" s="142"/>
      <c r="H56" s="142"/>
      <c r="I56" s="142"/>
      <c r="J56" s="142"/>
      <c r="K56" s="142"/>
      <c r="L56" s="142"/>
      <c r="M56" s="142"/>
      <c r="N56" s="142"/>
      <c r="O56" s="142"/>
      <c r="P56" s="142"/>
      <c r="Q56" s="142"/>
      <c r="R56" s="142"/>
      <c r="S56" s="142"/>
      <c r="T56" s="142"/>
      <c r="U56" s="142"/>
      <c r="V56" s="142"/>
      <c r="W56" s="142"/>
      <c r="X56" s="142"/>
    </row>
    <row r="57" spans="1:24">
      <c r="A57" s="144"/>
      <c r="C57" s="142"/>
      <c r="D57" s="143"/>
      <c r="E57" s="143"/>
      <c r="F57" s="142"/>
      <c r="G57" s="142"/>
      <c r="H57" s="142"/>
      <c r="I57" s="142"/>
      <c r="J57" s="142"/>
      <c r="K57" s="142"/>
      <c r="L57" s="142"/>
      <c r="M57" s="142"/>
      <c r="N57" s="142"/>
      <c r="O57" s="142"/>
      <c r="P57" s="142"/>
      <c r="Q57" s="142"/>
      <c r="R57" s="142"/>
      <c r="S57" s="142"/>
      <c r="T57" s="142"/>
      <c r="U57" s="142"/>
      <c r="V57" s="142"/>
      <c r="W57" s="142"/>
      <c r="X57" s="142"/>
    </row>
    <row r="58" spans="1:24">
      <c r="A58" s="144"/>
      <c r="C58" s="142"/>
      <c r="D58" s="143"/>
      <c r="E58" s="143"/>
      <c r="F58" s="142"/>
      <c r="G58" s="142"/>
      <c r="H58" s="142"/>
      <c r="I58" s="142"/>
      <c r="J58" s="142"/>
      <c r="K58" s="142"/>
      <c r="L58" s="142"/>
      <c r="M58" s="142"/>
      <c r="N58" s="142"/>
      <c r="O58" s="142"/>
      <c r="P58" s="142"/>
      <c r="Q58" s="142"/>
      <c r="R58" s="142"/>
      <c r="S58" s="142"/>
      <c r="T58" s="142"/>
      <c r="U58" s="142"/>
      <c r="V58" s="142"/>
      <c r="W58" s="142"/>
      <c r="X58" s="142"/>
    </row>
  </sheetData>
  <sheetProtection algorithmName="SHA-512" hashValue="0G52anIFb4rs1B8HwXSzNrVWuNmHKPWtQNYlZ4/O5AlmyocVkJZwWm9W7UdCkz9Lek5A+7hTiezv1B6lHSIxqQ==" saltValue="7BkzR6Y0wpy6nUsG1Xw9hw==" spinCount="100000" sheet="1" objects="1" scenarios="1"/>
  <mergeCells count="3">
    <mergeCell ref="D38:H38"/>
    <mergeCell ref="I6:W6"/>
    <mergeCell ref="C4:H4"/>
  </mergeCells>
  <conditionalFormatting sqref="D8:H37">
    <cfRule type="expression" dxfId="135" priority="1">
      <formula>NOT(ISBLANK(D8))</formula>
    </cfRule>
  </conditionalFormatting>
  <dataValidations count="2">
    <dataValidation type="whole" operator="greaterThan" allowBlank="1" showInputMessage="1" showErrorMessage="1" sqref="X8:X37" xr:uid="{F16AFA28-4B14-4814-930D-98802E2767D2}">
      <formula1>0</formula1>
    </dataValidation>
    <dataValidation type="decimal" operator="greaterThanOrEqual" allowBlank="1" showInputMessage="1" showErrorMessage="1" sqref="G8:W37" xr:uid="{72C21D13-B449-4648-AC14-1C508A175248}">
      <formula1>0</formula1>
    </dataValidation>
  </dataValidations>
  <printOptions horizontalCentered="1" verticalCentered="1"/>
  <pageMargins left="0.23622047244094491" right="0.23622047244094491" top="0.74803149606299213" bottom="0.74803149606299213" header="0.31496062992125984" footer="0.31496062992125984"/>
  <pageSetup paperSize="9" scale="79" fitToWidth="0" orientation="landscape" r:id="rId1"/>
  <extLst>
    <ext xmlns:x14="http://schemas.microsoft.com/office/spreadsheetml/2009/9/main" uri="{CCE6A557-97BC-4b89-ADB6-D9C93CAAB3DF}">
      <x14:dataValidations xmlns:xm="http://schemas.microsoft.com/office/excel/2006/main" count="1">
        <x14:dataValidation type="list" operator="greaterThanOrEqual" allowBlank="1" showInputMessage="1" showErrorMessage="1" xr:uid="{61C3B6D0-9C0F-4C8A-B6D0-B4C80992C3A3}">
          <x14:formula1>
            <xm:f>Dropdowns!$A$176:$A$184</xm:f>
          </x14:formula1>
          <xm:sqref>F8:F37</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6D6F98-DEF0-44E6-AC70-439CA49E153C}">
  <dimension ref="A1:X105"/>
  <sheetViews>
    <sheetView zoomScaleNormal="100" workbookViewId="0">
      <selection activeCell="C6" sqref="C6:F6"/>
    </sheetView>
  </sheetViews>
  <sheetFormatPr baseColWidth="10" defaultColWidth="0" defaultRowHeight="0" customHeight="1" zeroHeight="1"/>
  <cols>
    <col min="1" max="1" width="3.33203125" style="356" customWidth="1"/>
    <col min="2" max="2" width="30.77734375" style="90" customWidth="1"/>
    <col min="3" max="6" width="10.77734375" style="97" customWidth="1"/>
    <col min="7" max="7" width="10.77734375" style="97" hidden="1" customWidth="1"/>
    <col min="8" max="8" width="3.33203125" style="97" customWidth="1"/>
    <col min="9" max="10" width="5.6640625" style="81" hidden="1" customWidth="1"/>
    <col min="11" max="11" width="5.6640625" style="96" hidden="1" customWidth="1"/>
    <col min="12" max="16" width="10.77734375" style="96" hidden="1" customWidth="1"/>
    <col min="17" max="17" width="2.77734375" style="96" hidden="1" customWidth="1"/>
    <col min="18" max="24" width="5.6640625" style="96" hidden="1" customWidth="1"/>
    <col min="25" max="16384" width="11.5546875" style="97" hidden="1"/>
  </cols>
  <sheetData>
    <row r="1" spans="1:24" s="90" customFormat="1" ht="16.5" customHeight="1">
      <c r="A1" s="350"/>
      <c r="B1" s="86"/>
      <c r="C1" s="86"/>
      <c r="D1" s="86"/>
      <c r="E1" s="86"/>
      <c r="F1" s="86"/>
      <c r="G1" s="95"/>
      <c r="H1" s="86"/>
      <c r="I1" s="88" t="s">
        <v>5296</v>
      </c>
      <c r="J1" s="88" t="s">
        <v>5293</v>
      </c>
      <c r="K1" s="89" t="s">
        <v>159</v>
      </c>
      <c r="L1" s="403" t="s">
        <v>5294</v>
      </c>
      <c r="M1" s="89"/>
      <c r="N1" s="89"/>
      <c r="O1" s="89"/>
      <c r="P1" s="89"/>
      <c r="Q1" s="89"/>
      <c r="R1" s="89"/>
      <c r="S1" s="89"/>
      <c r="T1" s="89"/>
      <c r="U1" s="89"/>
      <c r="V1" s="89"/>
      <c r="W1" s="89"/>
      <c r="X1" s="89"/>
    </row>
    <row r="2" spans="1:24" s="90" customFormat="1" ht="24.95" customHeight="1">
      <c r="A2" s="350"/>
      <c r="B2" s="86"/>
      <c r="C2" s="86"/>
      <c r="D2" s="86"/>
      <c r="E2" s="86"/>
      <c r="F2" s="86"/>
      <c r="G2" s="95"/>
      <c r="H2" s="86"/>
      <c r="I2" s="88"/>
      <c r="J2" s="88"/>
      <c r="K2" s="89">
        <f>A!$J$2</f>
        <v>1</v>
      </c>
      <c r="L2" s="403"/>
      <c r="M2" s="89"/>
      <c r="N2" s="89"/>
      <c r="O2" s="89"/>
      <c r="P2" s="89"/>
      <c r="Q2" s="89"/>
      <c r="R2" s="89"/>
      <c r="S2" s="89"/>
      <c r="T2" s="89"/>
      <c r="U2" s="89"/>
      <c r="V2" s="89"/>
      <c r="W2" s="89"/>
      <c r="X2" s="89"/>
    </row>
    <row r="3" spans="1:24" s="90" customFormat="1" ht="24.95" customHeight="1" thickBot="1">
      <c r="A3" s="350"/>
      <c r="B3" s="374" t="str" cm="1">
        <f t="array" ref="B3">INDEX(Textes!$B:$D, K3, $K$2)&amp;": "&amp;C6</f>
        <v xml:space="preserve">Raumdatenblatt: </v>
      </c>
      <c r="C3" s="358"/>
      <c r="D3" s="358"/>
      <c r="E3" s="358"/>
      <c r="F3" s="358"/>
      <c r="G3" s="95"/>
      <c r="H3" s="86"/>
      <c r="I3" s="82"/>
      <c r="J3" s="82"/>
      <c r="K3" s="91">
        <v>70</v>
      </c>
      <c r="L3" s="404"/>
      <c r="M3" s="92"/>
      <c r="N3" s="92"/>
      <c r="O3" s="92"/>
      <c r="P3" s="92"/>
      <c r="Q3" s="92"/>
      <c r="R3" s="92"/>
      <c r="S3" s="92"/>
      <c r="T3" s="92"/>
      <c r="U3" s="92"/>
      <c r="V3" s="92"/>
      <c r="W3" s="92"/>
      <c r="X3" s="92"/>
    </row>
    <row r="4" spans="1:24" s="90" customFormat="1" ht="24.95" customHeight="1">
      <c r="A4" s="350"/>
      <c r="B4" s="522" t="str" cm="1">
        <f t="array" ref="B4">IF(J9, INDEX(Textes!$B:$D, K4, $K$2), "")</f>
        <v/>
      </c>
      <c r="C4" s="522"/>
      <c r="D4" s="522"/>
      <c r="E4" s="522"/>
      <c r="F4" s="522"/>
      <c r="G4" s="95"/>
      <c r="H4" s="86"/>
      <c r="I4" s="93"/>
      <c r="J4" s="93"/>
      <c r="K4" s="91">
        <v>132</v>
      </c>
      <c r="L4" s="404"/>
      <c r="M4" s="92"/>
      <c r="N4" s="92"/>
      <c r="O4" s="92"/>
      <c r="P4" s="96"/>
      <c r="Q4" s="91"/>
      <c r="R4" s="91"/>
      <c r="S4" s="91"/>
      <c r="T4" s="91"/>
      <c r="U4" s="91"/>
      <c r="V4" s="91"/>
      <c r="W4" s="91"/>
      <c r="X4" s="91"/>
    </row>
    <row r="5" spans="1:24" s="90" customFormat="1" ht="21.2" customHeight="1">
      <c r="A5" s="350"/>
      <c r="B5" s="94" t="str" cm="1">
        <f t="array" ref="B5">INDEX(Textes!$B:$D, K5, $K$2)</f>
        <v>Raum oder Raumgruppe</v>
      </c>
      <c r="C5" s="86"/>
      <c r="D5" s="86"/>
      <c r="E5" s="86"/>
      <c r="F5" s="86"/>
      <c r="G5" s="95"/>
      <c r="H5" s="86"/>
      <c r="I5" s="82"/>
      <c r="J5" s="82"/>
      <c r="K5" s="91">
        <v>71</v>
      </c>
      <c r="L5" s="405"/>
      <c r="M5" s="91"/>
      <c r="N5" s="91"/>
      <c r="O5" s="91"/>
      <c r="P5" s="96"/>
      <c r="Q5" s="91"/>
      <c r="R5" s="91"/>
      <c r="S5" s="91"/>
      <c r="T5" s="91"/>
      <c r="U5" s="91"/>
      <c r="V5" s="91"/>
      <c r="W5" s="91"/>
      <c r="X5" s="91"/>
    </row>
    <row r="6" spans="1:24" ht="15" customHeight="1">
      <c r="A6" s="351"/>
      <c r="B6" s="80" t="str" cm="1">
        <f t="array" ref="B6">INDEX(Textes!$B:$D, K6, $K$2)</f>
        <v>Name</v>
      </c>
      <c r="C6" s="523"/>
      <c r="D6" s="523"/>
      <c r="E6" s="523"/>
      <c r="F6" s="524"/>
      <c r="G6" s="95"/>
      <c r="H6" s="95"/>
      <c r="K6" s="96">
        <v>72</v>
      </c>
      <c r="L6" s="406"/>
      <c r="Q6" s="91"/>
      <c r="R6" s="91"/>
      <c r="S6" s="91"/>
      <c r="T6" s="91"/>
      <c r="U6" s="91"/>
      <c r="V6" s="91"/>
      <c r="W6" s="91"/>
      <c r="X6" s="91"/>
    </row>
    <row r="7" spans="1:24" ht="15" customHeight="1">
      <c r="A7" s="351"/>
      <c r="B7" s="80" t="str" cm="1">
        <f t="array" ref="B7">INDEX(Textes!$B:$D, K7, $K$2)</f>
        <v>Beschreibung</v>
      </c>
      <c r="C7" s="525"/>
      <c r="D7" s="525"/>
      <c r="E7" s="525"/>
      <c r="F7" s="526"/>
      <c r="G7" s="95"/>
      <c r="H7" s="95"/>
      <c r="K7" s="96">
        <v>73</v>
      </c>
      <c r="L7" s="407"/>
      <c r="M7" s="99"/>
      <c r="N7" s="99"/>
      <c r="O7" s="99"/>
      <c r="Q7" s="91"/>
      <c r="R7" s="91"/>
      <c r="S7" s="91"/>
      <c r="T7" s="91"/>
      <c r="U7" s="91"/>
      <c r="V7" s="91"/>
      <c r="W7" s="91"/>
      <c r="X7" s="91"/>
    </row>
    <row r="8" spans="1:24" ht="15" customHeight="1">
      <c r="A8" s="351"/>
      <c r="B8" s="80" t="str" cm="1">
        <f t="array" ref="B8">INDEX(Textes!$B:$D, K8, $K$2)</f>
        <v>Nettofläche m2</v>
      </c>
      <c r="C8" s="527"/>
      <c r="D8" s="527"/>
      <c r="E8" s="527"/>
      <c r="F8" s="528"/>
      <c r="G8" s="95"/>
      <c r="H8" s="95"/>
      <c r="K8" s="96">
        <v>74</v>
      </c>
      <c r="L8" s="407"/>
      <c r="M8" s="99"/>
      <c r="N8" s="99"/>
      <c r="O8" s="99"/>
      <c r="Q8" s="91"/>
      <c r="R8" s="91"/>
      <c r="S8" s="91"/>
      <c r="T8" s="91"/>
      <c r="U8" s="91"/>
      <c r="V8" s="91"/>
      <c r="W8" s="91"/>
      <c r="X8" s="91"/>
    </row>
    <row r="9" spans="1:24" ht="15" customHeight="1">
      <c r="A9" s="351"/>
      <c r="B9" s="80" t="str" cm="1">
        <f t="array" ref="B9">INDEX(Textes!$B:$D, K9, $K$2)</f>
        <v>Raumnutzung</v>
      </c>
      <c r="C9" s="518"/>
      <c r="D9" s="518"/>
      <c r="E9" s="518"/>
      <c r="F9" s="519"/>
      <c r="G9" s="95"/>
      <c r="H9" s="95"/>
      <c r="I9" s="370">
        <f>IF(ISBLANK(C9), 1, MATCH(C9, Dropdowns!A97:$A$150, 0))</f>
        <v>1</v>
      </c>
      <c r="J9" s="376" t="b">
        <f>(C9=Dropdowns!A150)</f>
        <v>0</v>
      </c>
      <c r="K9" s="96">
        <v>75</v>
      </c>
      <c r="L9" s="408" t="s">
        <v>5291</v>
      </c>
      <c r="M9" s="99"/>
      <c r="N9" s="99"/>
      <c r="O9" s="99"/>
      <c r="Q9" s="91"/>
      <c r="R9" s="91"/>
      <c r="S9" s="91"/>
      <c r="T9" s="91"/>
      <c r="U9" s="91"/>
      <c r="V9" s="91"/>
      <c r="W9" s="91"/>
      <c r="X9" s="91"/>
    </row>
    <row r="10" spans="1:24" ht="30" customHeight="1">
      <c r="A10" s="351"/>
      <c r="B10" s="347" t="str" cm="1">
        <f t="array" ref="B10">INDEX(Textes!$B:$D, K10, $K$2)</f>
        <v>Begründung der Spezialnutzung</v>
      </c>
      <c r="C10" s="529"/>
      <c r="D10" s="529"/>
      <c r="E10" s="529"/>
      <c r="F10" s="530"/>
      <c r="G10" s="95"/>
      <c r="H10" s="95"/>
      <c r="I10" s="82"/>
      <c r="J10" s="376"/>
      <c r="K10" s="91">
        <v>105</v>
      </c>
      <c r="L10" s="407"/>
      <c r="M10" s="99"/>
      <c r="N10" s="99"/>
      <c r="O10" s="99"/>
      <c r="Q10" s="91"/>
      <c r="R10" s="91"/>
      <c r="S10" s="91"/>
      <c r="T10" s="91"/>
      <c r="U10" s="91"/>
      <c r="V10" s="91"/>
      <c r="W10" s="91"/>
      <c r="X10" s="91"/>
    </row>
    <row r="11" spans="1:24" ht="15" customHeight="1">
      <c r="A11" s="351"/>
      <c r="B11" s="80" t="str" cm="1">
        <f t="array" ref="B11">INDEX(Textes!$B:$D, K11, $K$2)</f>
        <v>Sehbedingung</v>
      </c>
      <c r="C11" s="518"/>
      <c r="D11" s="518"/>
      <c r="E11" s="518"/>
      <c r="F11" s="519"/>
      <c r="G11" s="95"/>
      <c r="H11" s="95"/>
      <c r="I11" s="370" t="str">
        <f>IF(ISBLANK(C11), "-", MATCH(C11, Dropdowns!$A$92:$A$93, 0))</f>
        <v>-</v>
      </c>
      <c r="J11" s="376" t="b">
        <f>(I11=2)</f>
        <v>0</v>
      </c>
      <c r="K11" s="96">
        <v>76</v>
      </c>
      <c r="L11" s="408" t="s">
        <v>5292</v>
      </c>
      <c r="M11" s="99"/>
      <c r="N11" s="99"/>
      <c r="O11" s="99"/>
      <c r="Q11" s="91"/>
      <c r="R11" s="91"/>
      <c r="S11" s="91"/>
      <c r="T11" s="91"/>
      <c r="U11" s="91"/>
      <c r="V11" s="91"/>
      <c r="W11" s="91"/>
      <c r="X11" s="91"/>
    </row>
    <row r="12" spans="1:24" s="346" customFormat="1" ht="30" customHeight="1">
      <c r="A12" s="352"/>
      <c r="B12" s="347" t="str" cm="1">
        <f t="array" ref="B12">INDEX(Textes!$B:$D, K12, $K$2)</f>
        <v>Begründung für die besonderen Anforderungen</v>
      </c>
      <c r="C12" s="531"/>
      <c r="D12" s="531"/>
      <c r="E12" s="531"/>
      <c r="F12" s="532"/>
      <c r="G12" s="95"/>
      <c r="H12" s="343"/>
      <c r="I12" s="81"/>
      <c r="J12" s="81"/>
      <c r="K12" s="344">
        <v>117</v>
      </c>
      <c r="L12" s="409"/>
      <c r="M12" s="345"/>
      <c r="N12" s="345"/>
      <c r="O12" s="345"/>
      <c r="P12" s="96"/>
      <c r="Q12" s="91"/>
      <c r="R12" s="91"/>
      <c r="S12" s="91"/>
      <c r="T12" s="91"/>
      <c r="U12" s="91"/>
      <c r="V12" s="91"/>
      <c r="W12" s="91"/>
      <c r="X12" s="91"/>
    </row>
    <row r="13" spans="1:24" ht="16.5">
      <c r="A13" s="351"/>
      <c r="B13" s="86"/>
      <c r="C13" s="100"/>
      <c r="D13" s="95"/>
      <c r="E13" s="95"/>
      <c r="F13" s="95"/>
      <c r="G13" s="95"/>
      <c r="H13" s="95"/>
      <c r="L13" s="406"/>
      <c r="Q13" s="91"/>
      <c r="R13" s="91"/>
      <c r="S13" s="91"/>
      <c r="T13" s="91"/>
      <c r="U13" s="91"/>
      <c r="V13" s="91"/>
      <c r="W13" s="91"/>
      <c r="X13" s="91"/>
    </row>
    <row r="14" spans="1:24" s="90" customFormat="1" ht="21.2" customHeight="1">
      <c r="A14" s="353"/>
      <c r="B14" s="94" t="str" cm="1">
        <f t="array" ref="B14">INDEX(Textes!$B:$D, K14, $K$2)</f>
        <v>Nutzung</v>
      </c>
      <c r="C14" s="86"/>
      <c r="D14" s="86"/>
      <c r="E14" s="86"/>
      <c r="F14" s="86"/>
      <c r="G14" s="95"/>
      <c r="H14" s="86"/>
      <c r="I14" s="82"/>
      <c r="J14" s="82"/>
      <c r="K14" s="91">
        <v>77</v>
      </c>
      <c r="L14" s="405"/>
      <c r="M14" s="91"/>
      <c r="N14" s="91"/>
      <c r="O14" s="91"/>
      <c r="P14" s="96"/>
      <c r="Q14" s="91"/>
      <c r="R14" s="91"/>
      <c r="S14" s="91"/>
      <c r="T14" s="91"/>
      <c r="U14" s="91"/>
      <c r="V14" s="91"/>
      <c r="W14" s="91"/>
      <c r="X14" s="91"/>
    </row>
    <row r="15" spans="1:24" ht="15" customHeight="1">
      <c r="A15" s="351"/>
      <c r="B15" s="80" t="str" cm="1">
        <f t="array" ref="B15">INDEX(Textes!$B:$D, K15, $K$2)</f>
        <v>Raumlänge (m)</v>
      </c>
      <c r="C15" s="535"/>
      <c r="D15" s="535"/>
      <c r="E15" s="535"/>
      <c r="F15" s="536"/>
      <c r="G15" s="95"/>
      <c r="H15" s="95"/>
      <c r="K15" s="96">
        <v>108</v>
      </c>
      <c r="L15" s="407"/>
      <c r="M15" s="99"/>
      <c r="N15" s="99"/>
      <c r="O15" s="99"/>
      <c r="Q15" s="91"/>
      <c r="R15" s="91"/>
      <c r="S15" s="91"/>
      <c r="T15" s="91"/>
      <c r="U15" s="91"/>
      <c r="V15" s="91"/>
      <c r="W15" s="91"/>
      <c r="X15" s="91"/>
    </row>
    <row r="16" spans="1:24" ht="15" customHeight="1">
      <c r="A16" s="351"/>
      <c r="B16" s="80" t="str" cm="1">
        <f t="array" ref="B16">INDEX(Textes!$B:$D, K16, $K$2)</f>
        <v>Raumtiefe (m)</v>
      </c>
      <c r="C16" s="533">
        <f>IFERROR(C8/C15, 0)</f>
        <v>0</v>
      </c>
      <c r="D16" s="533"/>
      <c r="E16" s="533"/>
      <c r="F16" s="534"/>
      <c r="G16" s="95"/>
      <c r="H16" s="95"/>
      <c r="K16" s="96">
        <v>109</v>
      </c>
      <c r="L16" s="407"/>
      <c r="M16" s="99"/>
      <c r="N16" s="99"/>
      <c r="O16" s="99"/>
      <c r="Q16" s="91"/>
      <c r="R16" s="91"/>
      <c r="S16" s="91"/>
      <c r="T16" s="91"/>
      <c r="U16" s="91"/>
      <c r="V16" s="91"/>
      <c r="W16" s="91"/>
      <c r="X16" s="91"/>
    </row>
    <row r="17" spans="1:24" ht="15" customHeight="1">
      <c r="A17" s="351"/>
      <c r="B17" s="80" t="str" cm="1">
        <f t="array" ref="B17">INDEX(Textes!$B:$D, K17, $K$2)</f>
        <v>Raumhöhe (m)</v>
      </c>
      <c r="C17" s="535"/>
      <c r="D17" s="535"/>
      <c r="E17" s="535"/>
      <c r="F17" s="536"/>
      <c r="G17" s="95"/>
      <c r="H17" s="95"/>
      <c r="K17" s="96">
        <v>110</v>
      </c>
      <c r="L17" s="407"/>
      <c r="M17" s="99"/>
      <c r="N17" s="99"/>
      <c r="O17" s="99"/>
      <c r="Q17" s="91"/>
      <c r="R17" s="91"/>
      <c r="S17" s="91"/>
      <c r="T17" s="91"/>
      <c r="U17" s="91"/>
      <c r="V17" s="91"/>
      <c r="W17" s="91"/>
      <c r="X17" s="91"/>
    </row>
    <row r="18" spans="1:24" ht="15" customHeight="1">
      <c r="A18" s="351"/>
      <c r="B18" s="80" t="str" cm="1">
        <f t="array" ref="B18">INDEX(Textes!$B:$D, K18, $K$2)</f>
        <v>Bewertungsebene (m)</v>
      </c>
      <c r="C18" s="537"/>
      <c r="D18" s="537"/>
      <c r="E18" s="537"/>
      <c r="F18" s="538"/>
      <c r="G18" s="95"/>
      <c r="H18" s="95"/>
      <c r="K18" s="96">
        <v>111</v>
      </c>
      <c r="L18" s="407"/>
      <c r="M18" s="99"/>
      <c r="N18" s="99"/>
      <c r="O18" s="99"/>
      <c r="Q18" s="91"/>
      <c r="R18" s="91"/>
      <c r="S18" s="91"/>
      <c r="T18" s="91"/>
      <c r="U18" s="91"/>
      <c r="V18" s="91"/>
      <c r="W18" s="91"/>
      <c r="X18" s="91"/>
    </row>
    <row r="19" spans="1:24" ht="15" customHeight="1">
      <c r="A19" s="351"/>
      <c r="B19" s="80" t="str" cm="1">
        <f t="array" ref="B19">INDEX(Textes!$B:$D, K19, $K$2)</f>
        <v>Betriebsstunden am Tag (h/d)</v>
      </c>
      <c r="C19" s="523"/>
      <c r="D19" s="523"/>
      <c r="E19" s="523"/>
      <c r="F19" s="524"/>
      <c r="G19" s="95"/>
      <c r="H19" s="95"/>
      <c r="K19" s="96">
        <v>112</v>
      </c>
      <c r="L19" s="407"/>
      <c r="M19" s="99"/>
      <c r="N19" s="99"/>
      <c r="O19" s="99"/>
      <c r="Q19" s="91"/>
      <c r="R19" s="91"/>
      <c r="S19" s="91"/>
      <c r="T19" s="91"/>
      <c r="U19" s="91"/>
      <c r="V19" s="91"/>
      <c r="W19" s="91"/>
      <c r="X19" s="91"/>
    </row>
    <row r="20" spans="1:24" ht="15" customHeight="1">
      <c r="A20" s="351"/>
      <c r="B20" s="80" t="str" cm="1">
        <f t="array" ref="B20">INDEX(Textes!$B:$D, K20, $K$2)</f>
        <v>Betriebsstunden nachts (h/d)</v>
      </c>
      <c r="C20" s="523"/>
      <c r="D20" s="523"/>
      <c r="E20" s="523"/>
      <c r="F20" s="524"/>
      <c r="G20" s="95"/>
      <c r="H20" s="95"/>
      <c r="K20" s="96">
        <v>113</v>
      </c>
      <c r="L20" s="407"/>
      <c r="M20" s="99"/>
      <c r="N20" s="99"/>
      <c r="O20" s="99"/>
      <c r="Q20" s="91"/>
      <c r="R20" s="91"/>
      <c r="S20" s="91"/>
      <c r="T20" s="91"/>
      <c r="U20" s="91"/>
      <c r="V20" s="91"/>
      <c r="W20" s="91"/>
      <c r="X20" s="91"/>
    </row>
    <row r="21" spans="1:24" ht="15" customHeight="1">
      <c r="A21" s="351"/>
      <c r="B21" s="80" t="str" cm="1">
        <f t="array" ref="B21">INDEX(Textes!$B:$D, K21, $K$2)</f>
        <v>Tage pro Jahr (d/a)</v>
      </c>
      <c r="C21" s="523"/>
      <c r="D21" s="523"/>
      <c r="E21" s="523"/>
      <c r="F21" s="524"/>
      <c r="G21" s="95"/>
      <c r="H21" s="95"/>
      <c r="K21" s="96">
        <v>114</v>
      </c>
      <c r="L21" s="407"/>
      <c r="M21" s="99"/>
      <c r="N21" s="99"/>
      <c r="O21" s="99"/>
      <c r="Q21" s="91"/>
      <c r="R21" s="91"/>
      <c r="S21" s="91"/>
      <c r="T21" s="91"/>
      <c r="U21" s="91"/>
      <c r="V21" s="91"/>
      <c r="W21" s="91"/>
      <c r="X21" s="91"/>
    </row>
    <row r="22" spans="1:24" ht="15" customHeight="1">
      <c r="A22" s="351"/>
      <c r="B22" s="80" t="str" cm="1">
        <f t="array" ref="B22">INDEX(Textes!$B:$D, K22, $K$2)</f>
        <v>Beleuchtungsstärke (lx)</v>
      </c>
      <c r="C22" s="523"/>
      <c r="D22" s="523"/>
      <c r="E22" s="523"/>
      <c r="F22" s="524"/>
      <c r="G22" s="95"/>
      <c r="H22" s="95"/>
      <c r="K22" s="96">
        <v>116</v>
      </c>
      <c r="L22" s="407"/>
      <c r="M22" s="99"/>
      <c r="N22" s="99"/>
      <c r="O22" s="99"/>
      <c r="Q22" s="91"/>
      <c r="R22" s="91"/>
      <c r="S22" s="91"/>
      <c r="T22" s="91"/>
      <c r="U22" s="91"/>
      <c r="V22" s="91"/>
      <c r="W22" s="91"/>
      <c r="X22" s="91"/>
    </row>
    <row r="23" spans="1:24" ht="15" customHeight="1">
      <c r="A23" s="351"/>
      <c r="B23" s="80" t="str" cm="1">
        <f t="array" ref="B23">INDEX(Textes!$B:$D, K23, $K$2)</f>
        <v>Art der Nutzung</v>
      </c>
      <c r="C23" s="518"/>
      <c r="D23" s="518"/>
      <c r="E23" s="518"/>
      <c r="F23" s="519"/>
      <c r="G23" s="95"/>
      <c r="H23" s="95"/>
      <c r="I23" s="370">
        <f>IFERROR(MATCH(C23, Dropdowns!$A$60:$A$62, 0), 1)</f>
        <v>1</v>
      </c>
      <c r="K23" s="96">
        <v>115</v>
      </c>
      <c r="L23" s="407"/>
      <c r="M23" s="99"/>
      <c r="N23" s="99"/>
      <c r="O23" s="99"/>
      <c r="Q23" s="91"/>
      <c r="R23" s="91"/>
      <c r="S23" s="91"/>
      <c r="T23" s="91"/>
      <c r="U23" s="91"/>
      <c r="V23" s="91"/>
      <c r="W23" s="91"/>
      <c r="X23" s="91"/>
    </row>
    <row r="24" spans="1:24" ht="15" customHeight="1">
      <c r="A24" s="351"/>
      <c r="B24" s="367" t="str" cm="1">
        <f t="array" ref="B24">INDEX(Textes!$B:$D, K24, $K$2)</f>
        <v>Regelung Präsenz</v>
      </c>
      <c r="C24" s="518"/>
      <c r="D24" s="518"/>
      <c r="E24" s="518"/>
      <c r="F24" s="519"/>
      <c r="G24" s="95"/>
      <c r="I24" s="370">
        <f>IFERROR(MATCH(C24, IF($B$36=2017, Dropdowns!$A$67:$A$76, Dropdowns!$A$79:$A$87), 0), 1)</f>
        <v>1</v>
      </c>
      <c r="K24" s="96">
        <v>78</v>
      </c>
      <c r="L24" s="406"/>
      <c r="Q24" s="91"/>
      <c r="R24" s="91"/>
      <c r="S24" s="91"/>
      <c r="T24" s="91"/>
      <c r="U24" s="91"/>
      <c r="V24" s="91"/>
      <c r="W24" s="91"/>
      <c r="X24" s="91"/>
    </row>
    <row r="25" spans="1:24" ht="16.5">
      <c r="A25" s="351"/>
      <c r="B25" s="86"/>
      <c r="C25" s="100"/>
      <c r="D25" s="95"/>
      <c r="E25" s="95"/>
      <c r="F25" s="95"/>
      <c r="G25" s="95"/>
      <c r="H25" s="95"/>
      <c r="L25" s="406"/>
      <c r="Q25" s="91"/>
      <c r="R25" s="91"/>
      <c r="S25" s="91"/>
      <c r="T25" s="91"/>
      <c r="U25" s="91"/>
      <c r="V25" s="91"/>
      <c r="W25" s="91"/>
      <c r="X25" s="91"/>
    </row>
    <row r="26" spans="1:24" s="90" customFormat="1" ht="21.2" customHeight="1">
      <c r="A26" s="350"/>
      <c r="B26" s="94" t="str" cm="1">
        <f t="array" ref="B26">INDEX(Textes!$B:$D, K26, $K$2)</f>
        <v>Tageslicht</v>
      </c>
      <c r="C26" s="86"/>
      <c r="D26" s="86"/>
      <c r="E26" s="86"/>
      <c r="F26" s="86"/>
      <c r="G26" s="95"/>
      <c r="H26" s="86"/>
      <c r="I26" s="82"/>
      <c r="J26" s="81"/>
      <c r="K26" s="91">
        <v>79</v>
      </c>
      <c r="L26" s="410"/>
      <c r="M26" s="106"/>
      <c r="N26" s="106"/>
      <c r="O26" s="106"/>
      <c r="P26" s="96"/>
      <c r="Q26" s="91"/>
      <c r="R26" s="91"/>
      <c r="S26" s="91"/>
      <c r="T26" s="91"/>
      <c r="U26" s="91"/>
      <c r="V26" s="91"/>
      <c r="W26" s="91"/>
      <c r="X26" s="91"/>
    </row>
    <row r="27" spans="1:24" ht="15" customHeight="1">
      <c r="A27" s="351"/>
      <c r="B27" s="80" t="str" cm="1">
        <f t="array" ref="B27">INDEX(Textes!$B:$D, K27, $K$2)</f>
        <v>Tageslichtnutzung</v>
      </c>
      <c r="C27" s="518"/>
      <c r="D27" s="518"/>
      <c r="E27" s="518"/>
      <c r="F27" s="519"/>
      <c r="G27" s="95"/>
      <c r="H27" s="95"/>
      <c r="J27" s="376" t="b">
        <f>(C27=Dropdowns!$A$196)</f>
        <v>0</v>
      </c>
      <c r="K27" s="96">
        <v>107</v>
      </c>
      <c r="L27" s="408" t="s">
        <v>5295</v>
      </c>
      <c r="Q27" s="91"/>
      <c r="R27" s="91"/>
      <c r="S27" s="91"/>
      <c r="T27" s="91"/>
      <c r="U27" s="91"/>
      <c r="V27" s="91"/>
      <c r="W27" s="91"/>
      <c r="X27" s="91"/>
    </row>
    <row r="28" spans="1:24" ht="15" customHeight="1">
      <c r="A28" s="351"/>
      <c r="B28" s="80" t="str" cm="1">
        <f t="array" ref="B28">INDEX(Textes!$B:$D, K28, $K$2)</f>
        <v>Glasanteil</v>
      </c>
      <c r="C28" s="520"/>
      <c r="D28" s="520"/>
      <c r="E28" s="520"/>
      <c r="F28" s="521"/>
      <c r="G28" s="95"/>
      <c r="H28" s="95"/>
      <c r="J28" s="377"/>
      <c r="K28" s="96">
        <v>80</v>
      </c>
      <c r="L28" s="406"/>
      <c r="Q28" s="91"/>
      <c r="R28" s="91"/>
      <c r="S28" s="91"/>
      <c r="T28" s="91"/>
      <c r="U28" s="91"/>
      <c r="V28" s="91"/>
      <c r="W28" s="91"/>
      <c r="X28" s="91"/>
    </row>
    <row r="29" spans="1:24" ht="15" customHeight="1">
      <c r="A29" s="351"/>
      <c r="B29" s="80" t="str" cm="1">
        <f t="array" ref="B29">INDEX(Textes!$B:$D, K29, $K$2)</f>
        <v>Raumhelligkeit</v>
      </c>
      <c r="C29" s="518"/>
      <c r="D29" s="518"/>
      <c r="E29" s="518"/>
      <c r="F29" s="519"/>
      <c r="G29" s="95"/>
      <c r="H29" s="95"/>
      <c r="I29" s="370">
        <f>IFERROR(MATCH(C29, Dropdowns!$A$16:$A$18, 0), 1)</f>
        <v>1</v>
      </c>
      <c r="K29" s="91">
        <v>81</v>
      </c>
      <c r="L29" s="411"/>
      <c r="M29" s="107"/>
      <c r="N29" s="107"/>
      <c r="O29" s="107"/>
      <c r="Q29" s="91"/>
      <c r="R29" s="91"/>
      <c r="S29" s="91"/>
      <c r="T29" s="91"/>
      <c r="U29" s="91"/>
      <c r="V29" s="91"/>
      <c r="W29" s="91"/>
      <c r="X29" s="91"/>
    </row>
    <row r="30" spans="1:24" ht="15" customHeight="1">
      <c r="A30" s="351"/>
      <c r="B30" s="80" t="str" cm="1">
        <f t="array" ref="B30">INDEX(Textes!$B:$D, K30, $K$2)</f>
        <v>Verschattung Umgebung</v>
      </c>
      <c r="C30" s="518"/>
      <c r="D30" s="518"/>
      <c r="E30" s="518"/>
      <c r="F30" s="519"/>
      <c r="G30" s="95"/>
      <c r="H30" s="95"/>
      <c r="I30" s="370">
        <f>IFERROR(MATCH(C30, Dropdowns!$A$22:$A$24, 0), 1)</f>
        <v>1</v>
      </c>
      <c r="K30" s="96">
        <v>82</v>
      </c>
      <c r="L30" s="411"/>
      <c r="M30" s="107"/>
      <c r="N30" s="107"/>
      <c r="O30" s="107"/>
      <c r="Q30" s="91"/>
      <c r="R30" s="91"/>
      <c r="S30" s="91"/>
      <c r="T30" s="91"/>
      <c r="U30" s="91"/>
      <c r="V30" s="91"/>
      <c r="W30" s="91"/>
      <c r="X30" s="91"/>
    </row>
    <row r="31" spans="1:24" ht="15" customHeight="1">
      <c r="A31" s="351"/>
      <c r="B31" s="80" t="str" cm="1">
        <f t="array" ref="B31">INDEX(Textes!$B:$D, K31, $K$2)</f>
        <v>Sonnenschutz Art</v>
      </c>
      <c r="C31" s="518"/>
      <c r="D31" s="518"/>
      <c r="E31" s="518"/>
      <c r="F31" s="519"/>
      <c r="G31" s="95"/>
      <c r="H31" s="95"/>
      <c r="I31" s="370">
        <f>IFERROR(MATCH(C31, Dropdowns!$A$42:$A$47, 0), 1)</f>
        <v>1</v>
      </c>
      <c r="K31" s="91">
        <v>83</v>
      </c>
      <c r="L31" s="406"/>
      <c r="Q31" s="91"/>
      <c r="R31" s="91"/>
      <c r="S31" s="91"/>
      <c r="T31" s="91"/>
      <c r="U31" s="91"/>
      <c r="V31" s="91"/>
      <c r="W31" s="91"/>
      <c r="X31" s="91"/>
    </row>
    <row r="32" spans="1:24" ht="15" customHeight="1">
      <c r="A32" s="351"/>
      <c r="B32" s="80" t="str" cm="1">
        <f t="array" ref="B32">INDEX(Textes!$B:$D, K32, $K$2)</f>
        <v>Sonnenschutz Regelung</v>
      </c>
      <c r="C32" s="518"/>
      <c r="D32" s="518"/>
      <c r="E32" s="518"/>
      <c r="F32" s="519"/>
      <c r="G32" s="95"/>
      <c r="H32" s="95"/>
      <c r="I32" s="370">
        <f>IFERROR(MATCH(C32, Dropdowns!$A$51:$A$56, 0), 1)</f>
        <v>1</v>
      </c>
      <c r="K32" s="96">
        <v>84</v>
      </c>
      <c r="L32" s="406"/>
      <c r="Q32" s="91"/>
      <c r="R32" s="91"/>
      <c r="S32" s="91"/>
      <c r="T32" s="91"/>
      <c r="U32" s="91"/>
      <c r="V32" s="91"/>
      <c r="W32" s="91"/>
      <c r="X32" s="91"/>
    </row>
    <row r="33" spans="1:24" ht="15" customHeight="1">
      <c r="A33" s="351"/>
      <c r="B33" s="80" t="str" cm="1">
        <f t="array" ref="B33">INDEX(Textes!$B:$D, K33, $K$2)</f>
        <v>Regelung Tageslicht</v>
      </c>
      <c r="C33" s="518"/>
      <c r="D33" s="518"/>
      <c r="E33" s="518"/>
      <c r="F33" s="519"/>
      <c r="G33" s="95"/>
      <c r="H33" s="95"/>
      <c r="I33" s="370">
        <f>IFERROR(MATCH(C33, Dropdowns!$A$8:$A$12, 0), 1)</f>
        <v>1</v>
      </c>
      <c r="K33" s="91">
        <v>85</v>
      </c>
      <c r="L33" s="406"/>
      <c r="Q33" s="91"/>
      <c r="R33" s="91"/>
      <c r="S33" s="91"/>
      <c r="T33" s="91"/>
      <c r="U33" s="91"/>
      <c r="V33" s="91"/>
      <c r="W33" s="91"/>
      <c r="X33" s="91"/>
    </row>
    <row r="34" spans="1:24" ht="16.5">
      <c r="A34" s="351"/>
      <c r="B34" s="86"/>
      <c r="C34" s="95"/>
      <c r="D34" s="95"/>
      <c r="E34" s="95"/>
      <c r="F34" s="95"/>
      <c r="G34" s="95"/>
      <c r="H34" s="95"/>
      <c r="L34" s="406"/>
      <c r="M34" s="108"/>
      <c r="N34" s="108"/>
      <c r="O34" s="108"/>
      <c r="Q34" s="91"/>
      <c r="R34" s="91"/>
      <c r="S34" s="91"/>
      <c r="T34" s="91"/>
      <c r="U34" s="91"/>
      <c r="V34" s="91"/>
      <c r="W34" s="91"/>
      <c r="X34" s="91"/>
    </row>
    <row r="35" spans="1:24" s="90" customFormat="1" ht="21.2" hidden="1" customHeight="1">
      <c r="A35" s="354"/>
      <c r="B35" s="102"/>
      <c r="C35" s="103"/>
      <c r="D35" s="103"/>
      <c r="E35" s="103"/>
      <c r="F35" s="103"/>
      <c r="G35" s="103"/>
      <c r="H35" s="101"/>
      <c r="I35" s="416"/>
      <c r="J35" s="414"/>
      <c r="K35" s="108"/>
      <c r="L35" s="406"/>
      <c r="M35" s="108"/>
      <c r="N35" s="108"/>
      <c r="O35" s="108"/>
      <c r="P35" s="96"/>
      <c r="Q35" s="91"/>
      <c r="R35" s="91"/>
      <c r="S35" s="91"/>
      <c r="T35" s="91"/>
      <c r="U35" s="91"/>
      <c r="V35" s="91"/>
      <c r="W35" s="91"/>
      <c r="X35" s="91"/>
    </row>
    <row r="36" spans="1:24" s="90" customFormat="1" ht="21.2" hidden="1" customHeight="1">
      <c r="A36" s="354"/>
      <c r="B36" s="174">
        <f>A!$H$5</f>
        <v>2023</v>
      </c>
      <c r="C36" s="103" t="s">
        <v>130</v>
      </c>
      <c r="D36" s="103" t="s">
        <v>131</v>
      </c>
      <c r="E36" s="103" t="s">
        <v>132</v>
      </c>
      <c r="F36" s="103" t="s">
        <v>5297</v>
      </c>
      <c r="G36" s="103" t="s">
        <v>5312</v>
      </c>
      <c r="H36" s="101"/>
      <c r="I36" s="413"/>
      <c r="J36" s="429" t="b">
        <f>A!N10</f>
        <v>0</v>
      </c>
      <c r="K36" s="108"/>
      <c r="L36" s="408" t="s">
        <v>5311</v>
      </c>
      <c r="M36" s="104"/>
      <c r="N36" s="104"/>
      <c r="O36" s="104"/>
      <c r="P36" s="96"/>
      <c r="Q36" s="91"/>
      <c r="R36" s="91"/>
      <c r="S36" s="91"/>
      <c r="T36" s="91"/>
      <c r="U36" s="91"/>
      <c r="V36" s="91"/>
      <c r="W36" s="91"/>
      <c r="X36" s="91"/>
    </row>
    <row r="37" spans="1:24" ht="15" hidden="1" customHeight="1">
      <c r="A37" s="354"/>
      <c r="B37" s="385" t="s">
        <v>179</v>
      </c>
      <c r="C37" s="384" cm="1">
        <f t="array" ref="C37">IF($J$9, $C15, INDEX(DB_SIA, $I$9, $I37))</f>
        <v>3.5</v>
      </c>
      <c r="D37" s="384" cm="1">
        <f t="array" ref="D37">IF($J$9, $C15, INDEX(DB_SIA, $I$9, $I37))</f>
        <v>3.5</v>
      </c>
      <c r="E37" s="384" cm="1">
        <f t="array" ref="E37">IF($J$9, $C15, INDEX(DB_SIA, $I$9, $I37))</f>
        <v>3.5</v>
      </c>
      <c r="F37" s="384" cm="1">
        <f t="array" ref="F37">IF($J$9, $C15, INDEX(DB_SIA, $I$9, $I37))</f>
        <v>3.5</v>
      </c>
      <c r="G37" s="384" cm="1">
        <f t="array" ref="G37">IF($J$9, $C15, INDEX(DB_SIA, $I$9, $I37))</f>
        <v>3.5</v>
      </c>
      <c r="H37" s="101"/>
      <c r="I37" s="421">
        <v>2</v>
      </c>
      <c r="J37" s="414"/>
      <c r="K37" s="108"/>
      <c r="L37" s="406"/>
      <c r="M37" s="389" t="s">
        <v>5302</v>
      </c>
      <c r="Q37" s="91"/>
      <c r="R37" s="91"/>
      <c r="S37" s="91"/>
      <c r="T37" s="91"/>
      <c r="U37" s="91"/>
      <c r="V37" s="91"/>
      <c r="W37" s="91"/>
      <c r="X37" s="91"/>
    </row>
    <row r="38" spans="1:24" ht="15" hidden="1" customHeight="1">
      <c r="A38" s="354"/>
      <c r="B38" s="385" t="s">
        <v>180</v>
      </c>
      <c r="C38" s="384" cm="1">
        <f t="array" ref="C38">IF($J$9, $C16, INDEX(DB_SIA, $I$9, $I38))</f>
        <v>4</v>
      </c>
      <c r="D38" s="384" cm="1">
        <f t="array" ref="D38">IF($J$9, $C16, INDEX(DB_SIA, $I$9, $I38))</f>
        <v>4</v>
      </c>
      <c r="E38" s="384" cm="1">
        <f t="array" ref="E38">IF($J$9, $C16, INDEX(DB_SIA, $I$9, $I38))</f>
        <v>4</v>
      </c>
      <c r="F38" s="384" cm="1">
        <f t="array" ref="F38">IF($J$9, $C16, INDEX(DB_SIA, $I$9, $I38))</f>
        <v>4</v>
      </c>
      <c r="G38" s="384" cm="1">
        <f t="array" ref="G38">IF($J$9, $C16, INDEX(DB_SIA, $I$9, $I38))</f>
        <v>4</v>
      </c>
      <c r="H38" s="101"/>
      <c r="I38" s="421">
        <v>3</v>
      </c>
      <c r="J38" s="414"/>
      <c r="K38" s="108"/>
      <c r="L38" s="406"/>
      <c r="M38" s="418" t="s">
        <v>5303</v>
      </c>
      <c r="Q38" s="91"/>
      <c r="R38" s="91"/>
      <c r="S38" s="91"/>
      <c r="T38" s="91"/>
      <c r="U38" s="91"/>
      <c r="V38" s="91"/>
      <c r="W38" s="91"/>
      <c r="X38" s="91"/>
    </row>
    <row r="39" spans="1:24" ht="15" hidden="1" customHeight="1">
      <c r="A39" s="354"/>
      <c r="B39" s="385" t="s">
        <v>152</v>
      </c>
      <c r="C39" s="384" cm="1">
        <f t="array" ref="C39">IF($J$9, $C17, INDEX(DB_SIA, $I$9, $I39))</f>
        <v>2.2000000000000002</v>
      </c>
      <c r="D39" s="384" cm="1">
        <f t="array" ref="D39">IF($J$9, $C17, INDEX(DB_SIA, $I$9, $I39))</f>
        <v>2.2000000000000002</v>
      </c>
      <c r="E39" s="384" cm="1">
        <f t="array" ref="E39">IF($J$9, $C17, INDEX(DB_SIA, $I$9, $I39))</f>
        <v>2.2000000000000002</v>
      </c>
      <c r="F39" s="384" cm="1">
        <f t="array" ref="F39">IF($J$9, $C17, INDEX(DB_SIA, $I$9, $I39))</f>
        <v>2.2000000000000002</v>
      </c>
      <c r="G39" s="384" cm="1">
        <f t="array" ref="G39">IF($J$9, $C17, INDEX(DB_SIA, $I$9, $I39))</f>
        <v>2.2000000000000002</v>
      </c>
      <c r="H39" s="101"/>
      <c r="I39" s="421">
        <v>4</v>
      </c>
      <c r="J39" s="414"/>
      <c r="K39" s="108"/>
      <c r="L39" s="406"/>
      <c r="M39" s="419" t="s">
        <v>5304</v>
      </c>
      <c r="Q39" s="91"/>
      <c r="R39" s="91"/>
      <c r="S39" s="91"/>
      <c r="T39" s="91"/>
      <c r="U39" s="91"/>
      <c r="V39" s="91"/>
      <c r="W39" s="91"/>
      <c r="X39" s="91"/>
    </row>
    <row r="40" spans="1:24" ht="15" hidden="1" customHeight="1">
      <c r="A40" s="354"/>
      <c r="B40" s="386" t="s">
        <v>181</v>
      </c>
      <c r="C40" s="384" cm="1">
        <f t="array" ref="C40">IF($J$9, $C18, INDEX(DB_SIA, $I$9, $I40))</f>
        <v>0.05</v>
      </c>
      <c r="D40" s="384" cm="1">
        <f t="array" ref="D40">IF($J$9, $C18, INDEX(DB_SIA, $I$9, $I40))</f>
        <v>0.05</v>
      </c>
      <c r="E40" s="384" cm="1">
        <f t="array" ref="E40">IF($J$9, $C18, INDEX(DB_SIA, $I$9, $I40))</f>
        <v>0.05</v>
      </c>
      <c r="F40" s="384" cm="1">
        <f t="array" ref="F40">IF($J$9, $C18, INDEX(DB_SIA, $I$9, $I40))</f>
        <v>0.05</v>
      </c>
      <c r="G40" s="384" cm="1">
        <f t="array" ref="G40">IF($J$9, $C18, INDEX(DB_SIA, $I$9, $I40))</f>
        <v>0.05</v>
      </c>
      <c r="H40" s="101"/>
      <c r="I40" s="421">
        <v>5</v>
      </c>
      <c r="J40" s="414"/>
      <c r="K40" s="108"/>
      <c r="L40" s="406"/>
      <c r="M40" s="417" t="s">
        <v>5305</v>
      </c>
      <c r="Q40" s="91"/>
      <c r="R40" s="91"/>
      <c r="S40" s="91"/>
      <c r="T40" s="91"/>
      <c r="U40" s="91"/>
      <c r="V40" s="91"/>
      <c r="W40" s="91"/>
      <c r="X40" s="91"/>
    </row>
    <row r="41" spans="1:24" ht="15" hidden="1" customHeight="1">
      <c r="A41" s="354"/>
      <c r="B41" s="389" t="s">
        <v>198</v>
      </c>
      <c r="C41" s="378">
        <f>(C$37*C$38) / ((C$39-C$40)*(C$37+C$38))</f>
        <v>0.86821705426356566</v>
      </c>
      <c r="D41" s="378">
        <f>(D$37*D$38) / ((D$39-D$40)*(D$37+D$38))</f>
        <v>0.86821705426356566</v>
      </c>
      <c r="E41" s="378">
        <f>(E$37*E$38) / ((E$39-E$40)*(E$37+E$38))</f>
        <v>0.86821705426356566</v>
      </c>
      <c r="F41" s="378">
        <f>(F$37*F$38) / ((F$39-F$40)*(F$37+F$38))</f>
        <v>0.86821705426356566</v>
      </c>
      <c r="G41" s="378">
        <f>(G$37*G$38) / ((G$39-G$40)*(G$37+G$38))</f>
        <v>0.86821705426356566</v>
      </c>
      <c r="H41" s="101"/>
      <c r="I41" s="415"/>
      <c r="J41" s="414"/>
      <c r="K41" s="108"/>
      <c r="L41" s="406"/>
      <c r="Q41" s="91"/>
      <c r="R41" s="91"/>
      <c r="S41" s="91"/>
      <c r="T41" s="91"/>
      <c r="U41" s="91"/>
      <c r="V41" s="91"/>
      <c r="W41" s="91"/>
      <c r="X41" s="91"/>
    </row>
    <row r="42" spans="1:24" ht="15" hidden="1" customHeight="1">
      <c r="A42" s="354"/>
      <c r="B42" s="385" t="s">
        <v>146</v>
      </c>
      <c r="C42" s="382" cm="1">
        <f t="array" ref="C42">IF($J$9, $C19, INDEX(DB_SIA, $I$9, $I42))</f>
        <v>0.5</v>
      </c>
      <c r="D42" s="382" cm="1">
        <f t="array" ref="D42">IF($J$9, $C19, INDEX(DB_SIA, $I$9, $I42))</f>
        <v>0.5</v>
      </c>
      <c r="E42" s="382" cm="1">
        <f t="array" ref="E42">IF($J$9, $C19, INDEX(DB_SIA, $I$9, $I42))</f>
        <v>0.5</v>
      </c>
      <c r="F42" s="382" cm="1">
        <f t="array" ref="F42">IF($J$9, $C19, INDEX(DB_SIA, $I$9, $I42))</f>
        <v>0.5</v>
      </c>
      <c r="G42" s="382" cm="1">
        <f t="array" ref="G42">IF($J$9, $C19, INDEX(DB_SIA, $I$9, $I42))</f>
        <v>0.5</v>
      </c>
      <c r="H42" s="101"/>
      <c r="I42" s="421">
        <v>7</v>
      </c>
      <c r="J42" s="414"/>
      <c r="K42" s="108"/>
      <c r="L42" s="406"/>
      <c r="Q42" s="91"/>
      <c r="R42" s="91"/>
      <c r="S42" s="91"/>
      <c r="T42" s="91"/>
      <c r="U42" s="91"/>
      <c r="V42" s="91"/>
      <c r="W42" s="91"/>
      <c r="X42" s="91"/>
    </row>
    <row r="43" spans="1:24" ht="15" hidden="1" customHeight="1">
      <c r="A43" s="354"/>
      <c r="B43" s="387" t="s">
        <v>145</v>
      </c>
      <c r="C43" s="382" cm="1">
        <f t="array" ref="C43">IF($J$9, $C20, INDEX(DB_SIA, $I$9, $I43))</f>
        <v>1</v>
      </c>
      <c r="D43" s="382" cm="1">
        <f t="array" ref="D43">IF($J$9, $C20, INDEX(DB_SIA, $I$9, $I43))</f>
        <v>1</v>
      </c>
      <c r="E43" s="382" cm="1">
        <f t="array" ref="E43">IF($J$9, $C20, INDEX(DB_SIA, $I$9, $I43))</f>
        <v>1</v>
      </c>
      <c r="F43" s="382" cm="1">
        <f t="array" ref="F43">IF($J$9, $C20, INDEX(DB_SIA, $I$9, $I43))</f>
        <v>1</v>
      </c>
      <c r="G43" s="382" cm="1">
        <f t="array" ref="G43">IF($J$9, $C20, INDEX(DB_SIA, $I$9, $I43))</f>
        <v>1</v>
      </c>
      <c r="H43" s="101"/>
      <c r="I43" s="421">
        <v>8</v>
      </c>
      <c r="J43" s="414"/>
      <c r="K43" s="108"/>
      <c r="L43" s="406"/>
      <c r="Q43" s="91"/>
      <c r="R43" s="91"/>
      <c r="S43" s="91"/>
      <c r="T43" s="91"/>
      <c r="U43" s="91"/>
      <c r="V43" s="91"/>
      <c r="W43" s="91"/>
      <c r="X43" s="91"/>
    </row>
    <row r="44" spans="1:24" ht="15" hidden="1" customHeight="1">
      <c r="A44" s="354"/>
      <c r="B44" s="385" t="s">
        <v>98</v>
      </c>
      <c r="C44" s="382" cm="1">
        <f t="array" ref="C44">IF($J$9, $C21, INDEX(DB_SIA, $I$9, $I44))</f>
        <v>365</v>
      </c>
      <c r="D44" s="382" cm="1">
        <f t="array" ref="D44">IF($J$9, $C21, INDEX(DB_SIA, $I$9, $I44))</f>
        <v>365</v>
      </c>
      <c r="E44" s="382" cm="1">
        <f t="array" ref="E44">IF($J$9, $C21, INDEX(DB_SIA, $I$9, $I44))</f>
        <v>365</v>
      </c>
      <c r="F44" s="382" cm="1">
        <f t="array" ref="F44">IF($J$9, $C21, INDEX(DB_SIA, $I$9, $I44))</f>
        <v>365</v>
      </c>
      <c r="G44" s="382" cm="1">
        <f t="array" ref="G44">IF($J$9, $C21, INDEX(DB_SIA, $I$9, $I44))</f>
        <v>365</v>
      </c>
      <c r="H44" s="101"/>
      <c r="I44" s="421">
        <v>9</v>
      </c>
      <c r="J44" s="414"/>
      <c r="K44" s="108"/>
      <c r="L44" s="406"/>
      <c r="Q44" s="91"/>
      <c r="R44" s="91"/>
      <c r="S44" s="91"/>
      <c r="T44" s="91"/>
      <c r="U44" s="91"/>
      <c r="V44" s="91"/>
      <c r="W44" s="91"/>
      <c r="X44" s="91"/>
    </row>
    <row r="45" spans="1:24" ht="15" hidden="1" customHeight="1">
      <c r="A45" s="354"/>
      <c r="B45" s="390" t="s">
        <v>148</v>
      </c>
      <c r="C45" s="194" cm="1">
        <f t="array" ref="C45">INDEX(DB_SIA, $I$9, $I45)</f>
        <v>0.9</v>
      </c>
      <c r="D45" s="194" cm="1">
        <f t="array" ref="D45">INDEX(DB_SIA, $I$9, $I45)</f>
        <v>0.9</v>
      </c>
      <c r="E45" s="194" cm="1">
        <f t="array" ref="E45">INDEX(DB_SIA, $I$9, $I45)</f>
        <v>0.9</v>
      </c>
      <c r="F45" s="194" cm="1">
        <f t="array" ref="F45">INDEX(DB_SIA, $I$9, $I45)</f>
        <v>0.9</v>
      </c>
      <c r="G45" s="194" cm="1">
        <f t="array" ref="G45">INDEX(DB_SIA, $I$9, $I45)</f>
        <v>0.9</v>
      </c>
      <c r="H45" s="101"/>
      <c r="I45" s="421">
        <v>10</v>
      </c>
      <c r="J45" s="414"/>
      <c r="K45" s="108"/>
      <c r="L45" s="406"/>
      <c r="Q45" s="91"/>
      <c r="R45" s="91"/>
      <c r="S45" s="91"/>
      <c r="T45" s="91"/>
      <c r="U45" s="91"/>
      <c r="V45" s="91"/>
      <c r="W45" s="91"/>
      <c r="X45" s="91"/>
    </row>
    <row r="46" spans="1:24" ht="15" hidden="1" customHeight="1">
      <c r="A46" s="354"/>
      <c r="B46" s="388" t="s">
        <v>182</v>
      </c>
      <c r="C46" s="379">
        <f>ROUND((C42+C43)*C44*C45,0)</f>
        <v>493</v>
      </c>
      <c r="D46" s="379">
        <f>ROUND((D42+D43)*D44*D45,0)</f>
        <v>493</v>
      </c>
      <c r="E46" s="379">
        <f>ROUND((E42+E43)*E44*E45,0)</f>
        <v>493</v>
      </c>
      <c r="F46" s="379">
        <f>ROUND((F42+F43)*F44*F45,0)</f>
        <v>493</v>
      </c>
      <c r="G46" s="379">
        <f>ROUND((G42+G43)*G44*G45,0)</f>
        <v>493</v>
      </c>
      <c r="H46" s="101"/>
      <c r="I46" s="415"/>
      <c r="J46" s="414"/>
      <c r="K46" s="108"/>
      <c r="L46" s="406"/>
      <c r="Q46" s="91"/>
      <c r="R46" s="91"/>
      <c r="S46" s="91"/>
      <c r="T46" s="91"/>
      <c r="U46" s="91"/>
      <c r="V46" s="91"/>
      <c r="W46" s="91"/>
      <c r="X46" s="91"/>
    </row>
    <row r="47" spans="1:24" ht="15" hidden="1" customHeight="1">
      <c r="A47" s="354"/>
      <c r="B47" s="385" t="s">
        <v>183</v>
      </c>
      <c r="C47" s="382" cm="1">
        <f t="array" ref="C47">IF($J$9, $C22, INDEX(DB_SIA, $I$9, $I47))</f>
        <v>150</v>
      </c>
      <c r="D47" s="382" cm="1">
        <f t="array" ref="D47">IF($J$9, $C22, INDEX(DB_SIA, $I$9, $I47))</f>
        <v>150</v>
      </c>
      <c r="E47" s="382" cm="1">
        <f t="array" ref="E47">IF($J$9, $C22, INDEX(DB_SIA, $I$9, $I47))</f>
        <v>150</v>
      </c>
      <c r="F47" s="382" cm="1">
        <f t="array" ref="F47">IF($J$9, $C22, INDEX(DB_SIA, $I$9, $I47))</f>
        <v>150</v>
      </c>
      <c r="G47" s="382" cm="1">
        <f t="array" ref="G47">IF($J$9, $C22, INDEX(DB_SIA, $I$9, $I47))</f>
        <v>150</v>
      </c>
      <c r="H47" s="101"/>
      <c r="I47" s="421">
        <v>12</v>
      </c>
      <c r="J47" s="414"/>
      <c r="K47" s="108"/>
      <c r="L47" s="406"/>
      <c r="Q47" s="91"/>
      <c r="R47" s="91"/>
      <c r="S47" s="91"/>
      <c r="T47" s="91"/>
      <c r="U47" s="91"/>
      <c r="V47" s="91"/>
      <c r="W47" s="91"/>
      <c r="X47" s="91"/>
    </row>
    <row r="48" spans="1:24" ht="15" hidden="1" customHeight="1">
      <c r="A48" s="354"/>
      <c r="B48" s="391" t="s">
        <v>184</v>
      </c>
      <c r="C48" s="181" cm="1">
        <f t="array" ref="C48">INDEX(DB_SIA, $I$9, $I48)</f>
        <v>1</v>
      </c>
      <c r="D48" s="181" cm="1">
        <f t="array" ref="D48">INDEX(DB_SIA, $I$9, $I48)</f>
        <v>1</v>
      </c>
      <c r="E48" s="181" cm="1">
        <f t="array" ref="E48">INDEX(DB_SIA, $I$9, $I48)</f>
        <v>1</v>
      </c>
      <c r="F48" s="181" cm="1">
        <f t="array" ref="F48">INDEX(DB_SIA, $I$9, $I48)</f>
        <v>1</v>
      </c>
      <c r="G48" s="181" cm="1">
        <f t="array" ref="G48">INDEX(DB_SIA, $I$9, $I48)</f>
        <v>1</v>
      </c>
      <c r="H48" s="101"/>
      <c r="I48" s="421">
        <v>13</v>
      </c>
      <c r="J48" s="414"/>
      <c r="K48" s="108"/>
      <c r="L48" s="406"/>
      <c r="Q48" s="91"/>
      <c r="R48" s="91"/>
      <c r="S48" s="91"/>
      <c r="T48" s="91"/>
      <c r="U48" s="91"/>
      <c r="V48" s="91"/>
      <c r="W48" s="91"/>
      <c r="X48" s="91"/>
    </row>
    <row r="49" spans="1:24" ht="15" hidden="1" customHeight="1">
      <c r="A49" s="354"/>
      <c r="B49" s="389" t="s">
        <v>185</v>
      </c>
      <c r="C49" s="381">
        <f>C47*C48</f>
        <v>150</v>
      </c>
      <c r="D49" s="381">
        <f>D47*D48</f>
        <v>150</v>
      </c>
      <c r="E49" s="381">
        <f>E47*E48</f>
        <v>150</v>
      </c>
      <c r="F49" s="381">
        <f>F47*F48</f>
        <v>150</v>
      </c>
      <c r="G49" s="381">
        <f>G47*G48</f>
        <v>150</v>
      </c>
      <c r="H49" s="101"/>
      <c r="I49" s="415"/>
      <c r="J49" s="414"/>
      <c r="K49" s="108"/>
      <c r="L49" s="406"/>
      <c r="Q49" s="91"/>
      <c r="R49" s="91"/>
      <c r="S49" s="91"/>
      <c r="T49" s="91"/>
      <c r="U49" s="91"/>
      <c r="V49" s="91"/>
      <c r="W49" s="91"/>
      <c r="X49" s="91"/>
    </row>
    <row r="50" spans="1:24" ht="15" hidden="1" customHeight="1">
      <c r="A50" s="354"/>
      <c r="B50" s="369" t="s">
        <v>186</v>
      </c>
      <c r="C50" s="420">
        <f>IF($J$27, $C$28, 0)</f>
        <v>0</v>
      </c>
      <c r="D50" s="420">
        <f>IF($J$27, $C$28, 0)</f>
        <v>0</v>
      </c>
      <c r="E50" s="420">
        <f>IF($J$27, $C$28, 0)</f>
        <v>0</v>
      </c>
      <c r="F50" s="420">
        <f>IF($J$27, $C$28, 0)</f>
        <v>0</v>
      </c>
      <c r="G50" s="420">
        <f>IF($J$27, $C$28, 0)</f>
        <v>0</v>
      </c>
      <c r="H50" s="101"/>
      <c r="I50" s="414"/>
      <c r="J50" s="414"/>
      <c r="K50" s="108"/>
      <c r="L50" s="406"/>
      <c r="Q50" s="91"/>
      <c r="R50" s="91"/>
      <c r="S50" s="91"/>
      <c r="T50" s="91"/>
      <c r="U50" s="91"/>
      <c r="V50" s="91"/>
      <c r="W50" s="91"/>
      <c r="X50" s="91"/>
    </row>
    <row r="51" spans="1:24" ht="15" hidden="1" customHeight="1">
      <c r="A51" s="354"/>
      <c r="B51" s="389" t="s">
        <v>187</v>
      </c>
      <c r="C51" s="378">
        <f>C50*(C37*C39)/0.85</f>
        <v>0</v>
      </c>
      <c r="D51" s="378">
        <f>D50*(D37*D39)/0.85</f>
        <v>0</v>
      </c>
      <c r="E51" s="378">
        <f>E50*(E37*E39)/0.85</f>
        <v>0</v>
      </c>
      <c r="F51" s="378">
        <f>F50*(F37*F39)/0.85</f>
        <v>0</v>
      </c>
      <c r="G51" s="378">
        <f>G50*(G37*G39)/0.85</f>
        <v>0</v>
      </c>
      <c r="H51" s="101"/>
      <c r="I51" s="415"/>
      <c r="J51" s="414"/>
      <c r="K51" s="108"/>
      <c r="L51" s="406"/>
      <c r="Q51" s="91"/>
      <c r="R51" s="91"/>
      <c r="S51" s="91"/>
      <c r="T51" s="91"/>
      <c r="U51" s="91"/>
      <c r="V51" s="91"/>
      <c r="W51" s="91"/>
      <c r="X51" s="91"/>
    </row>
    <row r="52" spans="1:24" ht="15" hidden="1" customHeight="1">
      <c r="A52" s="354"/>
      <c r="B52" s="392" t="s">
        <v>188</v>
      </c>
      <c r="C52" s="181" cm="1">
        <f t="array" ref="C52">INDEX(DB_SIA, $I$9, $I52)</f>
        <v>0</v>
      </c>
      <c r="D52" s="181" cm="1">
        <f t="array" ref="D52">INDEX(DB_SIA, $I$9, $I52)</f>
        <v>0</v>
      </c>
      <c r="E52" s="181" cm="1">
        <f t="array" ref="E52">INDEX(DB_SIA, $I$9, $I52)</f>
        <v>0</v>
      </c>
      <c r="F52" s="181" cm="1">
        <f t="array" ref="F52">INDEX(DB_SIA, $I$9, $I52)</f>
        <v>0</v>
      </c>
      <c r="G52" s="181" cm="1">
        <f t="array" ref="G52">INDEX(DB_SIA, $I$9, $I52)</f>
        <v>0</v>
      </c>
      <c r="H52" s="101"/>
      <c r="I52" s="421">
        <v>17</v>
      </c>
      <c r="J52" s="414"/>
      <c r="K52" s="108"/>
      <c r="L52" s="406"/>
      <c r="Q52" s="91"/>
      <c r="R52" s="91"/>
      <c r="S52" s="91"/>
      <c r="T52" s="91"/>
      <c r="U52" s="91"/>
      <c r="V52" s="91"/>
      <c r="W52" s="91"/>
      <c r="X52" s="91"/>
    </row>
    <row r="53" spans="1:24" ht="15" hidden="1" customHeight="1">
      <c r="A53" s="354"/>
      <c r="B53" s="389" t="s">
        <v>189</v>
      </c>
      <c r="C53" s="380">
        <f>(C51+2*C52)/(C37*C38)</f>
        <v>0</v>
      </c>
      <c r="D53" s="380">
        <f>(D51+2*D52)/(D37*D38)</f>
        <v>0</v>
      </c>
      <c r="E53" s="380">
        <f>(E51+2*E52)/(E37*E38)</f>
        <v>0</v>
      </c>
      <c r="F53" s="380">
        <f>(F51+2*F52)/(F37*F38)</f>
        <v>0</v>
      </c>
      <c r="G53" s="380">
        <f>(G51+2*G52)/(G37*G38)</f>
        <v>0</v>
      </c>
      <c r="H53" s="101"/>
      <c r="I53" s="415"/>
      <c r="J53" s="414"/>
      <c r="K53" s="108"/>
      <c r="L53" s="406"/>
      <c r="Q53" s="91"/>
      <c r="R53" s="91"/>
      <c r="S53" s="91"/>
      <c r="T53" s="91"/>
      <c r="U53" s="91"/>
      <c r="V53" s="91"/>
      <c r="W53" s="91"/>
      <c r="X53" s="91"/>
    </row>
    <row r="54" spans="1:24" ht="15" hidden="1" customHeight="1">
      <c r="A54" s="354"/>
      <c r="B54" s="389" t="s">
        <v>190</v>
      </c>
      <c r="C54" s="380">
        <f>MAX(0.175,0.35*(0.375+(C49/800)))</f>
        <v>0.19687499999999999</v>
      </c>
      <c r="D54" s="380">
        <f>MAX(0.175,0.35*(0.375+(D49/800)))</f>
        <v>0.19687499999999999</v>
      </c>
      <c r="E54" s="380">
        <f>MAX(0.175,0.35*(0.375+(E49/800)))</f>
        <v>0.19687499999999999</v>
      </c>
      <c r="F54" s="380">
        <f>MAX(0.175,0.35*(0.375+(F49/800)))</f>
        <v>0.19687499999999999</v>
      </c>
      <c r="G54" s="380">
        <f>MAX(0.175,0.35*(0.375+(G49/800)))</f>
        <v>0.19687499999999999</v>
      </c>
      <c r="H54" s="101"/>
      <c r="I54" s="415"/>
      <c r="J54" s="414"/>
      <c r="K54" s="108"/>
      <c r="L54" s="406"/>
      <c r="Q54" s="91"/>
      <c r="R54" s="91"/>
      <c r="S54" s="91"/>
      <c r="T54" s="91"/>
      <c r="U54" s="91"/>
      <c r="V54" s="91"/>
      <c r="W54" s="91"/>
      <c r="X54" s="91"/>
    </row>
    <row r="55" spans="1:24" ht="15" hidden="1" customHeight="1">
      <c r="A55" s="354"/>
      <c r="B55" s="386" t="s">
        <v>99</v>
      </c>
      <c r="C55" s="383" t="str" cm="1">
        <f t="array" ref="C55">IF($J$9, INDEX(Dropdowns!$E$60:$E$62, $I$23), INDEX(DB_SIA, $I$9, $I55))</f>
        <v>DP</v>
      </c>
      <c r="D55" s="383" t="str" cm="1">
        <f t="array" ref="D55">IF($J$9, INDEX(Dropdowns!$E$60:$E$62, $I$23), INDEX(DB_SIA, $I$9, $I55))</f>
        <v>DP</v>
      </c>
      <c r="E55" s="383" t="str" cm="1">
        <f t="array" ref="E55">IF($J$9, INDEX(Dropdowns!$E$60:$E$62, $I$23), INDEX(DB_SIA, $I$9, $I55))</f>
        <v>DP</v>
      </c>
      <c r="F55" s="383" t="str" cm="1">
        <f t="array" ref="F55">IF($J$9, INDEX(Dropdowns!$E$60:$E$62, $I$23), INDEX(DB_SIA, $I$9, $I55))</f>
        <v>DP</v>
      </c>
      <c r="G55" s="383" t="str" cm="1">
        <f t="array" ref="G55">IF($J$9, INDEX(Dropdowns!$E$60:$E$62, $I$23), INDEX(DB_SIA, $I$9, $I55))</f>
        <v>DP</v>
      </c>
      <c r="H55" s="101"/>
      <c r="I55" s="421">
        <v>20</v>
      </c>
      <c r="J55" s="414"/>
      <c r="K55" s="108"/>
      <c r="L55" s="406"/>
      <c r="Q55" s="91"/>
      <c r="R55" s="91"/>
      <c r="S55" s="91"/>
      <c r="T55" s="91"/>
      <c r="U55" s="91"/>
      <c r="V55" s="91"/>
      <c r="W55" s="91"/>
      <c r="X55" s="91"/>
    </row>
    <row r="56" spans="1:24" ht="15" hidden="1" customHeight="1">
      <c r="A56" s="354"/>
      <c r="B56" s="354"/>
      <c r="C56" s="104"/>
      <c r="D56" s="104"/>
      <c r="E56" s="104"/>
      <c r="F56" s="104"/>
      <c r="G56" s="104"/>
      <c r="H56" s="354"/>
      <c r="I56" s="413"/>
      <c r="J56" s="414"/>
      <c r="K56" s="108"/>
      <c r="L56" s="406"/>
      <c r="M56" s="354"/>
      <c r="N56" s="354"/>
      <c r="O56" s="354"/>
      <c r="Q56" s="91"/>
      <c r="R56" s="91"/>
      <c r="S56" s="91"/>
      <c r="T56" s="91"/>
      <c r="U56" s="91"/>
      <c r="V56" s="91"/>
      <c r="W56" s="91"/>
      <c r="X56" s="91"/>
    </row>
    <row r="57" spans="1:24" ht="15" hidden="1" customHeight="1">
      <c r="A57" s="354"/>
      <c r="B57" s="422" t="s">
        <v>5306</v>
      </c>
      <c r="C57" s="373">
        <f>IF($B$36=2023, 0, 34)</f>
        <v>0</v>
      </c>
      <c r="D57" s="373">
        <f t="shared" ref="D57" si="0">IF($B$36=2023, 0, 34)</f>
        <v>0</v>
      </c>
      <c r="E57" s="428">
        <f>IF($B$36=2023, 0, 34) + 14</f>
        <v>14</v>
      </c>
      <c r="F57" s="428">
        <v>34</v>
      </c>
      <c r="G57" s="428">
        <v>0</v>
      </c>
      <c r="H57" s="101"/>
      <c r="I57" s="413"/>
      <c r="J57" s="414"/>
      <c r="K57" s="108"/>
      <c r="L57" s="423" t="s">
        <v>5307</v>
      </c>
      <c r="Q57" s="91"/>
      <c r="R57" s="91"/>
      <c r="S57" s="91"/>
      <c r="T57" s="91"/>
      <c r="U57" s="91"/>
      <c r="V57" s="91"/>
      <c r="W57" s="91"/>
      <c r="X57" s="91"/>
    </row>
    <row r="58" spans="1:24" ht="15" hidden="1" customHeight="1">
      <c r="A58" s="354"/>
      <c r="B58" s="425" t="s">
        <v>5308</v>
      </c>
      <c r="C58" s="426">
        <v>70</v>
      </c>
      <c r="D58" s="426">
        <v>70</v>
      </c>
      <c r="E58" s="426">
        <v>100</v>
      </c>
      <c r="F58" s="426">
        <v>70</v>
      </c>
      <c r="G58" s="426">
        <v>70</v>
      </c>
      <c r="H58" s="101"/>
      <c r="I58" s="413"/>
      <c r="J58" s="414"/>
      <c r="K58" s="108"/>
      <c r="L58" s="411" t="s">
        <v>226</v>
      </c>
      <c r="Q58" s="91"/>
      <c r="R58" s="91"/>
      <c r="S58" s="91"/>
      <c r="T58" s="91"/>
      <c r="U58" s="91"/>
      <c r="V58" s="91"/>
      <c r="W58" s="91"/>
      <c r="X58" s="91"/>
    </row>
    <row r="59" spans="1:24" ht="15" hidden="1" customHeight="1">
      <c r="A59" s="354"/>
      <c r="B59" s="393" t="s">
        <v>91</v>
      </c>
      <c r="C59" s="194" cm="1">
        <f t="array" ref="C59">IF(AND($J$9, $J$11), C$58, INDEX(DB_SIA, $I$9, $I59+C$57))</f>
        <v>90</v>
      </c>
      <c r="D59" s="194" cm="1">
        <f t="array" ref="D59">IF(AND($J$9, $J$11), D$58, INDEX(DB_SIA, $I$9, $I59+D$57))</f>
        <v>90</v>
      </c>
      <c r="E59" s="194" cm="1">
        <f t="array" ref="E59">IF(AND($J$9, $J$11), E$58, INDEX(DB_SIA, $I$9, $I59+E$57))</f>
        <v>130</v>
      </c>
      <c r="F59" s="194" cm="1">
        <f t="array" ref="F59">IF(AND($J$9, $J$11), F$58, INDEX(DB_SIA, $I$9, $I59+F$57))</f>
        <v>70</v>
      </c>
      <c r="G59" s="194" cm="1">
        <f t="array" ref="G59">IF(AND($J$9, $J$11), G$58, INDEX(DB_SIA, $I$9, $I59+G$57))</f>
        <v>90</v>
      </c>
      <c r="H59" s="101"/>
      <c r="I59" s="421">
        <v>21</v>
      </c>
      <c r="J59" s="414"/>
      <c r="K59" s="108"/>
      <c r="L59" s="406"/>
      <c r="Q59" s="91"/>
      <c r="R59" s="91"/>
      <c r="S59" s="91"/>
      <c r="T59" s="91"/>
      <c r="U59" s="91"/>
      <c r="V59" s="91"/>
      <c r="W59" s="91"/>
      <c r="X59" s="91"/>
    </row>
    <row r="60" spans="1:24" ht="15" hidden="1" customHeight="1">
      <c r="A60" s="354"/>
      <c r="B60" s="392" t="s">
        <v>191</v>
      </c>
      <c r="C60" s="194" cm="1">
        <f t="array" ref="C60">INDEX(DB_SIA, $I$9, $I60+C$57)</f>
        <v>1.25</v>
      </c>
      <c r="D60" s="194" cm="1">
        <f t="array" ref="D60">INDEX(DB_SIA, $I$9, $I60+D$57)</f>
        <v>1.25</v>
      </c>
      <c r="E60" s="194" cm="1">
        <f t="array" ref="E60">INDEX(DB_SIA, $I$9, $I60+E$57)</f>
        <v>1.35</v>
      </c>
      <c r="F60" s="194" cm="1">
        <f t="array" ref="F60">INDEX(DB_SIA, $I$9, $I60+F$57)</f>
        <v>1.25</v>
      </c>
      <c r="G60" s="194" cm="1">
        <f t="array" ref="G60">INDEX(DB_SIA, $I$9, $I60+G$57)</f>
        <v>1.25</v>
      </c>
      <c r="H60" s="101"/>
      <c r="I60" s="421">
        <v>22</v>
      </c>
      <c r="J60" s="414"/>
      <c r="K60" s="108"/>
      <c r="L60" s="406"/>
      <c r="Q60" s="91"/>
      <c r="R60" s="91"/>
      <c r="S60" s="91"/>
      <c r="T60" s="91"/>
      <c r="U60" s="91"/>
      <c r="V60" s="91"/>
      <c r="W60" s="91"/>
      <c r="X60" s="91"/>
    </row>
    <row r="61" spans="1:24" ht="15" hidden="1" customHeight="1">
      <c r="A61" s="354"/>
      <c r="B61" s="389" t="s">
        <v>192</v>
      </c>
      <c r="C61" s="378">
        <f>C$60*(1-1/(C$41+1))</f>
        <v>0.58091286307053935</v>
      </c>
      <c r="D61" s="378">
        <f t="shared" ref="D61:G61" si="1">D$60*(1-1/(D$41+1))</f>
        <v>0.58091286307053935</v>
      </c>
      <c r="E61" s="378">
        <f t="shared" si="1"/>
        <v>0.62738589211618245</v>
      </c>
      <c r="F61" s="378">
        <f t="shared" si="1"/>
        <v>0.58091286307053935</v>
      </c>
      <c r="G61" s="378">
        <f t="shared" si="1"/>
        <v>0.58091286307053935</v>
      </c>
      <c r="H61" s="101"/>
      <c r="I61" s="413"/>
      <c r="J61" s="414"/>
      <c r="K61" s="108"/>
      <c r="L61" s="406"/>
      <c r="Q61" s="91"/>
      <c r="R61" s="91"/>
      <c r="S61" s="91"/>
      <c r="T61" s="91"/>
      <c r="U61" s="91"/>
      <c r="V61" s="91"/>
      <c r="W61" s="91"/>
      <c r="X61" s="91"/>
    </row>
    <row r="62" spans="1:24" ht="15" hidden="1" customHeight="1">
      <c r="A62" s="354"/>
      <c r="B62" s="392" t="s">
        <v>5309</v>
      </c>
      <c r="C62" s="424" cm="1">
        <f t="array" ref="C62">INDEX(Dropdowns!$E$8:$E$12, $I$33)</f>
        <v>1</v>
      </c>
      <c r="D62" s="105" cm="1">
        <f t="array" ref="D62">INDEX(DB_SIA, $I$9, $I62+D$57)</f>
        <v>2</v>
      </c>
      <c r="E62" s="105" cm="1">
        <f t="array" ref="E62">INDEX(DB_SIA, $I$9, $I62+E$57)</f>
        <v>1</v>
      </c>
      <c r="F62" s="105" cm="1">
        <f t="array" ref="F62">INDEX(DB_SIA, $I$9, $I62+F$57)</f>
        <v>2</v>
      </c>
      <c r="G62" s="424">
        <f>C62</f>
        <v>1</v>
      </c>
      <c r="H62" s="101"/>
      <c r="I62" s="421">
        <v>24</v>
      </c>
      <c r="J62" s="414"/>
      <c r="K62" s="108"/>
      <c r="L62" s="406"/>
      <c r="Q62" s="91"/>
      <c r="R62" s="91"/>
      <c r="S62" s="91"/>
      <c r="T62" s="91"/>
      <c r="U62" s="91"/>
      <c r="V62" s="91"/>
      <c r="W62" s="91"/>
      <c r="X62" s="91"/>
    </row>
    <row r="63" spans="1:24" ht="15" hidden="1" customHeight="1">
      <c r="A63" s="354"/>
      <c r="B63" s="392" t="s">
        <v>14</v>
      </c>
      <c r="C63" s="424" cm="1">
        <f t="array" ref="C63">INDEX(Dropdowns!$E$16:$E$18, $I$29)</f>
        <v>1</v>
      </c>
      <c r="D63" s="105" cm="1">
        <f t="array" ref="D63">INDEX(DB_SIA, $I$9, $I63+D$57)</f>
        <v>1.1000000000000001</v>
      </c>
      <c r="E63" s="105" cm="1">
        <f t="array" ref="E63">INDEX(DB_SIA, $I$9, $I63+E$57)</f>
        <v>1</v>
      </c>
      <c r="F63" s="105" cm="1">
        <f t="array" ref="F63">INDEX(DB_SIA, $I$9, $I63+F$57)</f>
        <v>1.1000000000000001</v>
      </c>
      <c r="G63" s="424">
        <f>C63</f>
        <v>1</v>
      </c>
      <c r="H63" s="101"/>
      <c r="I63" s="421">
        <v>25</v>
      </c>
      <c r="J63" s="414"/>
      <c r="K63" s="108"/>
      <c r="L63" s="406"/>
      <c r="Q63" s="91"/>
      <c r="R63" s="91"/>
      <c r="S63" s="91"/>
      <c r="T63" s="91"/>
      <c r="U63" s="91"/>
      <c r="V63" s="91"/>
      <c r="W63" s="91"/>
      <c r="X63" s="91"/>
    </row>
    <row r="64" spans="1:24" ht="15" hidden="1" customHeight="1">
      <c r="A64" s="354"/>
      <c r="B64" s="392" t="s">
        <v>15</v>
      </c>
      <c r="C64" s="105" cm="1">
        <f t="array" ref="C64">INDEX(DB_SIA, $I$9, $I64+C$57)</f>
        <v>1</v>
      </c>
      <c r="D64" s="105" cm="1">
        <f t="array" ref="D64">INDEX(DB_SIA, $I$9, $I64+D$57)</f>
        <v>1</v>
      </c>
      <c r="E64" s="105" cm="1">
        <f t="array" ref="E64">INDEX(DB_SIA, $I$9, $I64+E$57)</f>
        <v>1</v>
      </c>
      <c r="F64" s="105" cm="1">
        <f t="array" ref="F64">INDEX(DB_SIA, $I$9, $I64+F$57)</f>
        <v>1</v>
      </c>
      <c r="G64" s="105" cm="1">
        <f t="array" ref="G64">INDEX(DB_SIA, $I$9, $I64+G$57)</f>
        <v>1</v>
      </c>
      <c r="H64" s="101"/>
      <c r="I64" s="421">
        <v>26</v>
      </c>
      <c r="J64" s="414"/>
      <c r="K64" s="108"/>
      <c r="L64" s="406"/>
      <c r="Q64" s="91"/>
      <c r="R64" s="91"/>
      <c r="S64" s="91"/>
      <c r="T64" s="91"/>
      <c r="U64" s="91"/>
      <c r="V64" s="91"/>
      <c r="W64" s="91"/>
      <c r="X64" s="91"/>
    </row>
    <row r="65" spans="1:24" ht="15" hidden="1" customHeight="1">
      <c r="A65" s="354"/>
      <c r="B65" s="392" t="s">
        <v>16</v>
      </c>
      <c r="C65" s="424" cm="1">
        <f t="array" ref="C65">INDEX(Dropdowns!$E$42:$E$47, $I$31) * INDEX(Dropdowns!$E$51:$E$56, $I$32)</f>
        <v>1</v>
      </c>
      <c r="D65" s="105" cm="1">
        <f t="array" ref="D65">INDEX(DB_SIA, $I$9, $I65+D$57)</f>
        <v>1.44</v>
      </c>
      <c r="E65" s="105" cm="1">
        <f t="array" ref="E65">INDEX(DB_SIA, $I$9, $I65+E$57)</f>
        <v>1</v>
      </c>
      <c r="F65" s="105" cm="1">
        <f t="array" ref="F65">INDEX(DB_SIA, $I$9, $I65+F$57)</f>
        <v>1.44</v>
      </c>
      <c r="G65" s="424">
        <f>C65</f>
        <v>1</v>
      </c>
      <c r="H65" s="101"/>
      <c r="I65" s="421">
        <v>27</v>
      </c>
      <c r="J65" s="414"/>
      <c r="K65" s="108"/>
      <c r="L65" s="406"/>
      <c r="Q65" s="91"/>
      <c r="R65" s="91"/>
      <c r="S65" s="91"/>
      <c r="T65" s="91"/>
      <c r="U65" s="91"/>
      <c r="V65" s="91"/>
      <c r="W65" s="91"/>
      <c r="X65" s="91"/>
    </row>
    <row r="66" spans="1:24" ht="15" hidden="1" customHeight="1">
      <c r="A66" s="354"/>
      <c r="B66" s="389" t="s">
        <v>153</v>
      </c>
      <c r="C66" s="378">
        <f>0.8+0.2/(C39-0.2-1.8)</f>
        <v>1.8000000000000003</v>
      </c>
      <c r="D66" s="378">
        <f>0.8+0.2/(D39-0.2-1.8)</f>
        <v>1.8000000000000003</v>
      </c>
      <c r="E66" s="378">
        <f>0.8+0.2/(E39-0.2-1.8)</f>
        <v>1.8000000000000003</v>
      </c>
      <c r="F66" s="378">
        <f>0.8+0.2/(F39-0.2-1.8)</f>
        <v>1.8000000000000003</v>
      </c>
      <c r="G66" s="378">
        <f>0.8+0.2/(G39-0.2-1.8)</f>
        <v>1.8000000000000003</v>
      </c>
      <c r="H66" s="101"/>
      <c r="I66" s="413"/>
      <c r="J66" s="414"/>
      <c r="K66" s="108"/>
      <c r="L66" s="406"/>
      <c r="Q66" s="91"/>
      <c r="R66" s="91"/>
      <c r="S66" s="91"/>
      <c r="T66" s="91"/>
      <c r="U66" s="91"/>
      <c r="V66" s="91"/>
      <c r="W66" s="91"/>
      <c r="X66" s="91"/>
    </row>
    <row r="67" spans="1:24" ht="15" hidden="1" customHeight="1">
      <c r="A67" s="354"/>
      <c r="B67" s="392" t="s">
        <v>18</v>
      </c>
      <c r="C67" s="105" cm="1">
        <f t="array" ref="C67">INDEX(DB_SIA, $I$9, $I67+C$57)</f>
        <v>1</v>
      </c>
      <c r="D67" s="105" cm="1">
        <f t="array" ref="D67">INDEX(DB_SIA, $I$9, $I67+D$57)</f>
        <v>1</v>
      </c>
      <c r="E67" s="105" cm="1">
        <f t="array" ref="E67">INDEX(DB_SIA, $I$9, $I67+E$57)</f>
        <v>1</v>
      </c>
      <c r="F67" s="105" cm="1">
        <f t="array" ref="F67">INDEX(DB_SIA, $I$9, $I67+F$57)</f>
        <v>1</v>
      </c>
      <c r="G67" s="105" cm="1">
        <f t="array" ref="G67">INDEX(DB_SIA, $I$9, $I67+G$57)</f>
        <v>1</v>
      </c>
      <c r="H67" s="101"/>
      <c r="I67" s="421">
        <v>29</v>
      </c>
      <c r="J67" s="414"/>
      <c r="K67" s="108"/>
      <c r="L67" s="406"/>
      <c r="Q67" s="91"/>
      <c r="R67" s="91"/>
      <c r="S67" s="91"/>
      <c r="T67" s="91"/>
      <c r="U67" s="91"/>
      <c r="V67" s="91"/>
      <c r="W67" s="91"/>
      <c r="X67" s="91"/>
    </row>
    <row r="68" spans="1:24" ht="15" hidden="1" customHeight="1">
      <c r="A68" s="354"/>
      <c r="B68" s="369" t="s">
        <v>19</v>
      </c>
      <c r="C68" s="427" cm="1">
        <f t="array" ref="C68">INDEX(Dropdowns!$E$22:$E$24, $I$30)</f>
        <v>1</v>
      </c>
      <c r="D68" s="427" cm="1">
        <f t="array" ref="D68">INDEX(Dropdowns!$E$22:$E$24, $I$30)</f>
        <v>1</v>
      </c>
      <c r="E68" s="427" cm="1">
        <f t="array" ref="E68">INDEX(Dropdowns!$E$22:$E$24, $I$30)</f>
        <v>1</v>
      </c>
      <c r="F68" s="427" cm="1">
        <f t="array" ref="F68">INDEX(Dropdowns!$E$22:$E$24, $I$30)</f>
        <v>1</v>
      </c>
      <c r="G68" s="427" cm="1">
        <f t="array" ref="G68">INDEX(Dropdowns!$E$22:$E$24, $I$30)</f>
        <v>1</v>
      </c>
      <c r="H68" s="101"/>
      <c r="I68" s="414"/>
      <c r="J68" s="414"/>
      <c r="K68" s="108"/>
      <c r="L68" s="411" t="s">
        <v>5310</v>
      </c>
      <c r="Q68" s="91"/>
      <c r="R68" s="91"/>
      <c r="S68" s="91"/>
      <c r="T68" s="91"/>
      <c r="U68" s="91"/>
      <c r="V68" s="91"/>
      <c r="W68" s="91"/>
      <c r="X68" s="91"/>
    </row>
    <row r="69" spans="1:24" ht="15" hidden="1" customHeight="1">
      <c r="A69" s="354"/>
      <c r="B69" s="389" t="s">
        <v>5265</v>
      </c>
      <c r="C69" s="378">
        <f>MIN(11, 2*C62*C63*C64*MAX(C66, C67)*C65*$F$68)</f>
        <v>3.6000000000000005</v>
      </c>
      <c r="D69" s="378">
        <f>MIN(11, 2*D62*D63*D64*MAX(D66, D67)*D65*$F$68)</f>
        <v>11</v>
      </c>
      <c r="E69" s="378">
        <f>MIN(11, 2*E62*E63*E64*MAX(E66, E67)*E65*$F$68)</f>
        <v>3.6000000000000005</v>
      </c>
      <c r="F69" s="378">
        <f>MIN(11, 2*F62*F63*F64*MAX(F66, F67)*F65*$F$68)</f>
        <v>11</v>
      </c>
      <c r="G69" s="378">
        <f>MIN(11, 2*G62*G63*G64*MAX(G66, G67)*G65*$F$68)</f>
        <v>3.6000000000000005</v>
      </c>
      <c r="H69" s="101"/>
      <c r="I69" s="413"/>
      <c r="J69" s="414"/>
      <c r="K69" s="108"/>
      <c r="L69" s="406"/>
      <c r="Q69" s="91"/>
      <c r="R69" s="91"/>
      <c r="S69" s="91"/>
      <c r="T69" s="91"/>
      <c r="U69" s="91"/>
      <c r="V69" s="91"/>
      <c r="W69" s="91"/>
      <c r="X69" s="91"/>
    </row>
    <row r="70" spans="1:24" ht="15" hidden="1" customHeight="1">
      <c r="A70" s="354"/>
      <c r="B70" s="389" t="s">
        <v>5266</v>
      </c>
      <c r="C70" s="378">
        <f>IF(C53&gt;C54, C69, 0.5*(11-C69)*COS(PI()*C53/C54)+0.5*(11+C69))</f>
        <v>11</v>
      </c>
      <c r="D70" s="378">
        <f>IF(D53&gt;D54, D69, 0.5*(11-D69)*COS(PI()*D53/D54)+0.5*(11+D69))</f>
        <v>11</v>
      </c>
      <c r="E70" s="378">
        <f>IF(E53&gt;E54, E69, 0.5*(11-E69)*COS(PI()*E53/E54)+0.5*(11+E69))</f>
        <v>11</v>
      </c>
      <c r="F70" s="378">
        <f>IF(F53&gt;F54, F69, 0.5*(11-F69)*COS(PI()*F53/F54)+0.5*(11+F69))</f>
        <v>11</v>
      </c>
      <c r="G70" s="378">
        <f>IF(G53&gt;G54, G69, 0.5*(11-G69)*COS(PI()*G53/G54)+0.5*(11+G69))</f>
        <v>11</v>
      </c>
      <c r="H70" s="101"/>
      <c r="I70" s="413"/>
      <c r="J70" s="414"/>
      <c r="K70" s="108"/>
      <c r="L70" s="406"/>
      <c r="Q70" s="91"/>
      <c r="R70" s="91"/>
      <c r="S70" s="91"/>
      <c r="T70" s="91"/>
      <c r="U70" s="91"/>
      <c r="V70" s="91"/>
      <c r="W70" s="91"/>
      <c r="X70" s="91"/>
    </row>
    <row r="71" spans="1:24" ht="15" hidden="1" customHeight="1">
      <c r="A71" s="354"/>
      <c r="B71" s="392" t="s">
        <v>22</v>
      </c>
      <c r="C71" s="424" cm="1">
        <f t="array" ref="C71">INDEX((Dropdowns!$E$67:$G$76, Dropdowns!$E$79:$G$87), $I$24, MATCH($C$55,Dropdowns!$E$66:$G$66,0), IF($B$36=2017, 1, 2))</f>
        <v>0.4</v>
      </c>
      <c r="D71" s="105" cm="1">
        <f t="array" ref="D71">INDEX(DB_SIA, $I$9, $I71+D$57)</f>
        <v>1</v>
      </c>
      <c r="E71" s="105" cm="1">
        <f t="array" ref="E71">INDEX(DB_SIA, $I$9, $I71+E$57)</f>
        <v>1</v>
      </c>
      <c r="F71" s="105" cm="1">
        <f t="array" ref="F71">INDEX(DB_SIA, $I$9, $I71+F$57)</f>
        <v>1</v>
      </c>
      <c r="G71" s="424">
        <f>INDEX(Dropdowns!$E$70:$G$70, MATCH($G$55,Dropdowns!$E$66:$G$66,0))</f>
        <v>0.9</v>
      </c>
      <c r="H71" s="101"/>
      <c r="I71" s="421">
        <v>33</v>
      </c>
      <c r="J71" s="414"/>
      <c r="K71" s="108"/>
      <c r="L71" s="406"/>
      <c r="Q71" s="91"/>
      <c r="R71" s="91"/>
      <c r="S71" s="91"/>
      <c r="T71" s="91"/>
      <c r="U71" s="91"/>
      <c r="V71" s="91"/>
      <c r="W71" s="91"/>
      <c r="X71" s="91"/>
    </row>
    <row r="72" spans="1:24" ht="15" hidden="1" customHeight="1">
      <c r="A72" s="354"/>
      <c r="B72" s="392" t="s">
        <v>149</v>
      </c>
      <c r="C72" s="105" cm="1">
        <f t="array" ref="C72">INDEX(DB_SIA, $I$9, $I72+C$57)</f>
        <v>1</v>
      </c>
      <c r="D72" s="105" cm="1">
        <f t="array" ref="D72">INDEX(DB_SIA, $I$9, $I72+D$57)</f>
        <v>1</v>
      </c>
      <c r="E72" s="105" cm="1">
        <f t="array" ref="E72">INDEX(DB_SIA, $I$9, $I72+E$57)</f>
        <v>0.5</v>
      </c>
      <c r="F72" s="105" cm="1">
        <f t="array" ref="F72">INDEX(DB_SIA, $I$9, $I72+F$57)</f>
        <v>1</v>
      </c>
      <c r="G72" s="105" cm="1">
        <f t="array" ref="G72">INDEX(DB_SIA, $I$9, $I72+G$57)</f>
        <v>1</v>
      </c>
      <c r="H72" s="101"/>
      <c r="I72" s="421">
        <v>34</v>
      </c>
      <c r="J72" s="414"/>
      <c r="K72" s="108"/>
      <c r="L72" s="406"/>
      <c r="Q72" s="91"/>
      <c r="R72" s="91"/>
      <c r="S72" s="91"/>
      <c r="T72" s="91"/>
      <c r="U72" s="91"/>
      <c r="V72" s="91"/>
      <c r="W72" s="91"/>
      <c r="X72" s="91"/>
    </row>
    <row r="73" spans="1:24" ht="15" hidden="1" customHeight="1">
      <c r="A73" s="354"/>
      <c r="B73" s="388" t="s">
        <v>196</v>
      </c>
      <c r="C73" s="336">
        <f>C49/(0.8*C59*C61)</f>
        <v>3.5863095238095242</v>
      </c>
      <c r="D73" s="336">
        <f>D49/(0.8*D59*D61)</f>
        <v>3.5863095238095242</v>
      </c>
      <c r="E73" s="336">
        <f>E49/(0.8*E59*E61)</f>
        <v>2.2989163614163619</v>
      </c>
      <c r="F73" s="336">
        <f>F49/(0.8*F59*F61)</f>
        <v>4.6109693877551026</v>
      </c>
      <c r="G73" s="336">
        <f>G49/(0.8*G59*G61)</f>
        <v>3.5863095238095242</v>
      </c>
      <c r="H73" s="101"/>
      <c r="I73" s="413"/>
      <c r="J73" s="414"/>
      <c r="K73" s="108"/>
      <c r="L73" s="406"/>
      <c r="Q73" s="91"/>
      <c r="R73" s="91"/>
      <c r="S73" s="91"/>
      <c r="T73" s="91"/>
      <c r="U73" s="91"/>
      <c r="V73" s="91"/>
      <c r="W73" s="91"/>
      <c r="X73" s="91"/>
    </row>
    <row r="74" spans="1:24" ht="15" hidden="1" customHeight="1">
      <c r="A74" s="354"/>
      <c r="B74" s="388" t="s">
        <v>195</v>
      </c>
      <c r="C74" s="337">
        <f>C71*((C70*C42)/11+C43)*C45*C44*C72</f>
        <v>197.10000000000005</v>
      </c>
      <c r="D74" s="337">
        <f>D71*((D70*D42)/11+D43)*D45*D44*D72</f>
        <v>492.75000000000006</v>
      </c>
      <c r="E74" s="337">
        <f>E71*((E70*E42)/11+E43)*E45*E44*E72</f>
        <v>246.37500000000003</v>
      </c>
      <c r="F74" s="337">
        <f>F71*((F70*F42)/11+F43)*F45*F44*F72</f>
        <v>492.75000000000006</v>
      </c>
      <c r="G74" s="337">
        <f>G71*((G70*G42)/11+G43)*G45*G44*G72</f>
        <v>443.47500000000002</v>
      </c>
      <c r="H74" s="101"/>
      <c r="I74" s="413"/>
      <c r="J74" s="414"/>
      <c r="K74" s="108"/>
      <c r="L74" s="406"/>
      <c r="Q74" s="91"/>
      <c r="R74" s="91"/>
      <c r="S74" s="91"/>
      <c r="T74" s="91"/>
      <c r="U74" s="91"/>
      <c r="V74" s="91"/>
      <c r="W74" s="91"/>
      <c r="X74" s="91"/>
    </row>
    <row r="75" spans="1:24" ht="15" hidden="1" customHeight="1">
      <c r="A75" s="354"/>
      <c r="B75" s="388" t="s">
        <v>197</v>
      </c>
      <c r="C75" s="336">
        <f>C74*C73/1000</f>
        <v>0.70686160714285751</v>
      </c>
      <c r="D75" s="336">
        <f>D74*D73/1000</f>
        <v>1.7671540178571434</v>
      </c>
      <c r="E75" s="336">
        <f>E74*E73/1000</f>
        <v>0.5663955185439562</v>
      </c>
      <c r="F75" s="336">
        <f>F74*F73/1000</f>
        <v>2.2720551658163273</v>
      </c>
      <c r="G75" s="336">
        <f>G74*G73/1000</f>
        <v>1.590438616071429</v>
      </c>
      <c r="H75" s="101"/>
      <c r="I75" s="413"/>
      <c r="J75" s="414"/>
      <c r="K75" s="108"/>
      <c r="L75" s="406"/>
      <c r="Q75" s="91"/>
      <c r="R75" s="91"/>
      <c r="S75" s="91"/>
      <c r="T75" s="91"/>
      <c r="U75" s="91"/>
      <c r="V75" s="91"/>
      <c r="W75" s="91"/>
      <c r="X75" s="91"/>
    </row>
    <row r="76" spans="1:24" ht="15" hidden="1" customHeight="1">
      <c r="A76" s="354"/>
      <c r="B76" s="354"/>
      <c r="C76" s="354"/>
      <c r="D76" s="354"/>
      <c r="E76" s="354"/>
      <c r="F76" s="354"/>
      <c r="G76" s="354"/>
      <c r="H76" s="354"/>
      <c r="I76" s="413"/>
      <c r="J76" s="414"/>
      <c r="K76" s="108"/>
      <c r="L76" s="108"/>
      <c r="M76" s="108"/>
      <c r="N76" s="108"/>
      <c r="O76" s="108"/>
      <c r="Q76" s="91"/>
      <c r="R76" s="91"/>
      <c r="S76" s="91"/>
      <c r="T76" s="91"/>
      <c r="U76" s="91"/>
      <c r="V76" s="91"/>
      <c r="W76" s="91"/>
      <c r="X76" s="91"/>
    </row>
    <row r="77" spans="1:24" s="90" customFormat="1" ht="21.2" customHeight="1">
      <c r="A77" s="350"/>
      <c r="B77" s="94" t="str" cm="1">
        <f t="array" ref="B77">INDEX(Textes!$B:$D, K77, $K$2)</f>
        <v>Leuchten</v>
      </c>
      <c r="C77" s="86"/>
      <c r="D77" s="86"/>
      <c r="E77" s="86"/>
      <c r="F77" s="86"/>
      <c r="G77" s="86"/>
      <c r="H77" s="86"/>
      <c r="I77" s="82"/>
      <c r="J77" s="82"/>
      <c r="K77" s="91">
        <v>86</v>
      </c>
      <c r="L77" s="98"/>
      <c r="M77" s="91"/>
      <c r="N77" s="91"/>
      <c r="O77" s="91"/>
      <c r="P77" s="96"/>
      <c r="Q77" s="91"/>
      <c r="R77" s="91"/>
      <c r="S77" s="91"/>
      <c r="T77" s="91"/>
      <c r="U77" s="91"/>
      <c r="V77" s="91"/>
      <c r="W77" s="91"/>
      <c r="X77" s="91"/>
    </row>
    <row r="78" spans="1:24" ht="45" customHeight="1">
      <c r="A78" s="355" t="s">
        <v>5244</v>
      </c>
      <c r="B78" s="368"/>
      <c r="C78" s="109" t="str" cm="1">
        <f t="array" ref="C78">INDEX(Textes!$B:$D, L78, $K$2)</f>
        <v>System-
leistung</v>
      </c>
      <c r="D78" s="109" t="str" cm="1">
        <f t="array" ref="D78">INDEX(Textes!$B:$D, M78, $K$2)</f>
        <v>Anzahl</v>
      </c>
      <c r="E78" s="109" t="str" cm="1">
        <f t="array" ref="E78">INDEX(Textes!$B:$D, N78, $K$2)</f>
        <v>Effektive 
Betriebs-
leistung</v>
      </c>
      <c r="F78" s="110" t="str" cm="1">
        <f t="array" ref="F78">INDEX(Textes!$B:$D, O78, $K$2)</f>
        <v>Installierte Leistung</v>
      </c>
      <c r="G78" s="86"/>
      <c r="H78" s="86"/>
      <c r="K78" s="91" t="s">
        <v>156</v>
      </c>
      <c r="L78" s="91">
        <v>88</v>
      </c>
      <c r="M78" s="91">
        <v>90</v>
      </c>
      <c r="N78" s="91">
        <v>91</v>
      </c>
      <c r="O78" s="91">
        <v>92</v>
      </c>
      <c r="Q78" s="91"/>
      <c r="R78" s="91"/>
      <c r="S78" s="91"/>
      <c r="T78" s="91"/>
      <c r="U78" s="91"/>
      <c r="V78" s="91"/>
      <c r="W78" s="91"/>
      <c r="X78" s="91"/>
    </row>
    <row r="79" spans="1:24" s="114" customFormat="1" ht="16.5">
      <c r="A79" s="350"/>
      <c r="B79" s="111"/>
      <c r="C79" s="112" t="s">
        <v>172</v>
      </c>
      <c r="D79" s="112" t="s">
        <v>156</v>
      </c>
      <c r="E79" s="112" t="s">
        <v>172</v>
      </c>
      <c r="F79" s="113" t="s">
        <v>162</v>
      </c>
      <c r="G79" s="86"/>
      <c r="H79" s="86"/>
      <c r="I79" s="81"/>
      <c r="J79" s="81"/>
      <c r="K79" s="96"/>
      <c r="L79" s="96"/>
      <c r="M79" s="96"/>
      <c r="N79" s="96"/>
      <c r="O79" s="96"/>
      <c r="P79" s="96"/>
      <c r="Q79" s="96"/>
      <c r="R79" s="96"/>
      <c r="S79" s="96"/>
      <c r="T79" s="96"/>
      <c r="U79" s="96"/>
      <c r="V79" s="96"/>
      <c r="W79" s="96"/>
      <c r="X79" s="96"/>
    </row>
    <row r="80" spans="1:24" ht="15" customHeight="1">
      <c r="A80" s="351"/>
      <c r="B80" s="287"/>
      <c r="C80" s="115" t="str">
        <f>IFERROR(VLOOKUP(B80, LeuchtenTabelle, 7, FALSE), "")</f>
        <v/>
      </c>
      <c r="D80" s="188"/>
      <c r="E80" s="349"/>
      <c r="F80" s="116" t="str">
        <f>IFERROR(IF(E80&gt;0, E80, C80) * D80 / 1000, "")</f>
        <v/>
      </c>
      <c r="G80" s="86"/>
      <c r="H80" s="86"/>
    </row>
    <row r="81" spans="1:24" ht="15" customHeight="1">
      <c r="A81" s="351"/>
      <c r="B81" s="287"/>
      <c r="C81" s="115" t="str">
        <f>IFERROR(VLOOKUP(B81, LeuchtenTabelle, 7, FALSE), "")</f>
        <v/>
      </c>
      <c r="D81" s="188"/>
      <c r="E81" s="349"/>
      <c r="F81" s="116" t="str">
        <f t="shared" ref="F81:F84" si="2">IFERROR(IF(E81&gt;0, E81, C81) * D81 / 1000, "")</f>
        <v/>
      </c>
      <c r="G81" s="86"/>
      <c r="H81" s="86"/>
    </row>
    <row r="82" spans="1:24" ht="15" customHeight="1">
      <c r="A82" s="351"/>
      <c r="B82" s="287"/>
      <c r="C82" s="115" t="str">
        <f>IFERROR(VLOOKUP(B82, LeuchtenTabelle, 7, FALSE), "")</f>
        <v/>
      </c>
      <c r="D82" s="188"/>
      <c r="E82" s="349"/>
      <c r="F82" s="116" t="str">
        <f t="shared" si="2"/>
        <v/>
      </c>
      <c r="G82" s="86"/>
      <c r="H82" s="86"/>
    </row>
    <row r="83" spans="1:24" ht="15" customHeight="1">
      <c r="A83" s="351"/>
      <c r="B83" s="287"/>
      <c r="C83" s="115" t="str">
        <f>IFERROR(VLOOKUP(B83, LeuchtenTabelle, 7, FALSE), "")</f>
        <v/>
      </c>
      <c r="D83" s="188"/>
      <c r="E83" s="349"/>
      <c r="F83" s="116" t="str">
        <f t="shared" si="2"/>
        <v/>
      </c>
      <c r="G83" s="86"/>
      <c r="H83" s="86"/>
    </row>
    <row r="84" spans="1:24" ht="15" customHeight="1">
      <c r="A84" s="351"/>
      <c r="B84" s="287"/>
      <c r="C84" s="115" t="str">
        <f>IFERROR(VLOOKUP(B84, LeuchtenTabelle, 7, FALSE), "")</f>
        <v/>
      </c>
      <c r="D84" s="188"/>
      <c r="E84" s="349"/>
      <c r="F84" s="116" t="str">
        <f t="shared" si="2"/>
        <v/>
      </c>
      <c r="G84" s="86"/>
      <c r="H84" s="86"/>
    </row>
    <row r="85" spans="1:24" ht="16.5">
      <c r="A85" s="351"/>
      <c r="B85" s="117"/>
      <c r="C85" s="95"/>
      <c r="D85" s="95"/>
      <c r="E85" s="95"/>
      <c r="F85" s="118"/>
      <c r="G85" s="86"/>
      <c r="H85" s="95"/>
    </row>
    <row r="86" spans="1:24" s="90" customFormat="1" ht="21.2" customHeight="1">
      <c r="A86" s="350"/>
      <c r="B86" s="94" t="str" cm="1">
        <f t="array" ref="B86">INDEX(Textes!$B:$D, K86, $K$2)</f>
        <v>Energiebilanz</v>
      </c>
      <c r="C86" s="86"/>
      <c r="D86" s="86"/>
      <c r="E86" s="86"/>
      <c r="F86" s="86"/>
      <c r="G86" s="86"/>
      <c r="H86" s="86"/>
      <c r="I86" s="82"/>
      <c r="J86" s="82"/>
      <c r="K86" s="91">
        <v>93</v>
      </c>
      <c r="L86" s="394" t="s">
        <v>130</v>
      </c>
      <c r="M86" s="394" t="s">
        <v>131</v>
      </c>
      <c r="N86" s="394" t="s">
        <v>132</v>
      </c>
      <c r="O86" s="394" t="s">
        <v>5297</v>
      </c>
      <c r="P86" s="394" t="s">
        <v>5298</v>
      </c>
      <c r="Q86" s="91"/>
      <c r="R86" s="91"/>
      <c r="S86" s="91"/>
      <c r="T86" s="91"/>
      <c r="U86" s="91"/>
      <c r="V86" s="91"/>
      <c r="W86" s="91"/>
      <c r="X86" s="91"/>
    </row>
    <row r="87" spans="1:24" ht="42" customHeight="1">
      <c r="A87" s="351"/>
      <c r="B87" s="368"/>
      <c r="C87" s="109" t="str" cm="1">
        <f t="array" ref="C87">INDEX(Textes!$B:$D,L87, $K$2)</f>
        <v>Projektwert</v>
      </c>
      <c r="D87" s="109" t="str" cm="1">
        <f t="array" ref="D87">INDEX(Textes!$B:$D, M87, $K$2)</f>
        <v>Grenzwert</v>
      </c>
      <c r="E87" s="109" t="str" cm="1">
        <f t="array" ref="E87">INDEX(Textes!$B:$D, N87, $K$2)</f>
        <v>Minergie / Prokilowatt / EffEL</v>
      </c>
      <c r="F87" s="110" t="str" cm="1">
        <f t="array" ref="F87">INDEX(Textes!$B:$D, O87, $K$2)</f>
        <v>Zielwert</v>
      </c>
      <c r="G87" s="86"/>
      <c r="H87" s="86"/>
      <c r="K87" s="91" t="s">
        <v>156</v>
      </c>
      <c r="L87" s="91">
        <v>95</v>
      </c>
      <c r="M87" s="91">
        <v>97</v>
      </c>
      <c r="N87" s="91">
        <v>98</v>
      </c>
      <c r="O87" s="91">
        <v>99</v>
      </c>
      <c r="Q87" s="91"/>
      <c r="R87" s="91"/>
      <c r="S87" s="91"/>
      <c r="T87" s="91"/>
      <c r="U87" s="91"/>
      <c r="V87" s="91"/>
      <c r="W87" s="91"/>
      <c r="X87" s="91"/>
    </row>
    <row r="88" spans="1:24" ht="15" customHeight="1">
      <c r="A88" s="351"/>
      <c r="B88" s="80" t="str" cm="1">
        <f t="array" ref="B88">INDEX(Textes!$B:$D, K88, $K$2)</f>
        <v>Installierte Leistung (kW)</v>
      </c>
      <c r="C88" s="119" t="str">
        <f>IF(SUM(F80:$F$84)&gt;0, SUM(F80:$F$84), "")</f>
        <v/>
      </c>
      <c r="D88" s="119" t="str">
        <f>IFERROR(D$89*$C$8/1000, "")</f>
        <v/>
      </c>
      <c r="E88" s="119" t="s">
        <v>156</v>
      </c>
      <c r="F88" s="120" t="str">
        <f>IFERROR(F$89*$C$8/1000, "")</f>
        <v/>
      </c>
      <c r="G88" s="86"/>
      <c r="H88" s="95"/>
      <c r="K88" s="96">
        <v>100</v>
      </c>
      <c r="L88" s="431">
        <f>SUM(F80:F84)</f>
        <v>0</v>
      </c>
      <c r="M88" s="430">
        <f>D73*$C$8/1000</f>
        <v>0</v>
      </c>
      <c r="N88" s="430">
        <f>E73*$C$8/1000</f>
        <v>0</v>
      </c>
      <c r="O88" s="430">
        <f>F73*$C$8/1000</f>
        <v>0</v>
      </c>
      <c r="P88" s="431">
        <f>SUMPRODUCT($C$80:$C$84,$D$80:$D$84)/1000</f>
        <v>0</v>
      </c>
    </row>
    <row r="89" spans="1:24" ht="15" customHeight="1">
      <c r="A89" s="351"/>
      <c r="B89" s="80" t="str" cm="1">
        <f t="array" ref="B89">INDEX(Textes!$B:$D, K89, $K$2)</f>
        <v>Spezifische Leistung (W/m²)</v>
      </c>
      <c r="C89" s="119" t="str">
        <f>IFERROR(C88/$C$8*1000, "")</f>
        <v/>
      </c>
      <c r="D89" s="119" t="str">
        <f>IFERROR($M$89, "")</f>
        <v/>
      </c>
      <c r="E89" s="119" t="s">
        <v>156</v>
      </c>
      <c r="F89" s="120" t="str">
        <f>IFERROR($N$89, "")</f>
        <v/>
      </c>
      <c r="G89" s="86"/>
      <c r="H89" s="95"/>
      <c r="K89" s="96">
        <v>101</v>
      </c>
      <c r="L89" s="371" t="e">
        <f>L$88/$C$8*1000</f>
        <v>#DIV/0!</v>
      </c>
      <c r="M89" s="371" t="e">
        <f>M$88/$C$8*1000</f>
        <v>#DIV/0!</v>
      </c>
      <c r="N89" s="371" t="e">
        <f>N$88/$C$8*1000</f>
        <v>#DIV/0!</v>
      </c>
      <c r="O89" s="371" t="e">
        <f>O$88/$C$8*1000</f>
        <v>#DIV/0!</v>
      </c>
      <c r="P89" s="371" t="e">
        <f>P$88/$C$8*1000</f>
        <v>#DIV/0!</v>
      </c>
    </row>
    <row r="90" spans="1:24" ht="15" customHeight="1">
      <c r="A90" s="351"/>
      <c r="B90" s="80" t="str" cm="1">
        <f t="array" ref="B90">INDEX(Textes!$B:$D, K90, $K$2)</f>
        <v>Volllaststunden (h/a)</v>
      </c>
      <c r="C90" s="121" t="str">
        <f>IF(ISNUMBER(C88), L$90, "")</f>
        <v/>
      </c>
      <c r="D90" s="121" t="str">
        <f>IF(ISNUMBER(D88), M$90, "")</f>
        <v/>
      </c>
      <c r="E90" s="121" t="s">
        <v>156</v>
      </c>
      <c r="F90" s="400" t="str">
        <f>IF(ISNUMBER(F88), N$90, "")</f>
        <v/>
      </c>
      <c r="G90" s="86"/>
      <c r="H90" s="95"/>
      <c r="K90" s="96">
        <v>102</v>
      </c>
      <c r="L90" s="372">
        <f>IFERROR(C$74, "")</f>
        <v>197.10000000000005</v>
      </c>
      <c r="M90" s="372">
        <f>IFERROR(D$74, "")</f>
        <v>492.75000000000006</v>
      </c>
      <c r="N90" s="372">
        <f>IFERROR(E$74, "")</f>
        <v>246.37500000000003</v>
      </c>
      <c r="O90" s="372">
        <f>IFERROR(F$74, "")</f>
        <v>492.75000000000006</v>
      </c>
      <c r="P90" s="372">
        <f>IFERROR(G$74, "")</f>
        <v>443.47500000000002</v>
      </c>
    </row>
    <row r="91" spans="1:24" ht="15" customHeight="1">
      <c r="A91" s="351"/>
      <c r="B91" s="80" t="str" cm="1">
        <f t="array" ref="B91">INDEX(Textes!$B:$D, K91, $K$2)</f>
        <v>Elektrizitätsbedarf (MWh/a)</v>
      </c>
      <c r="C91" s="120" t="str">
        <f>IFERROR(C92*$C$8/1000, "")</f>
        <v/>
      </c>
      <c r="D91" s="120" t="str">
        <f>IFERROR(D92*$C$8/1000, "")</f>
        <v/>
      </c>
      <c r="E91" s="119" t="str">
        <f>IFERROR(($D91+$F91)/2, "")</f>
        <v/>
      </c>
      <c r="F91" s="120" t="str">
        <f>IFERROR(F92*$C$8/1000, "")</f>
        <v/>
      </c>
      <c r="G91" s="86"/>
      <c r="H91" s="95"/>
      <c r="K91" s="96">
        <v>104</v>
      </c>
      <c r="L91" s="371">
        <f t="shared" ref="L91:P91" si="3">L88*L90/1000</f>
        <v>0</v>
      </c>
      <c r="M91" s="371">
        <f t="shared" si="3"/>
        <v>0</v>
      </c>
      <c r="N91" s="371">
        <f t="shared" si="3"/>
        <v>0</v>
      </c>
      <c r="O91" s="371">
        <f t="shared" si="3"/>
        <v>0</v>
      </c>
      <c r="P91" s="371">
        <f t="shared" si="3"/>
        <v>0</v>
      </c>
    </row>
    <row r="92" spans="1:24" ht="15" customHeight="1">
      <c r="A92" s="351"/>
      <c r="B92" s="80" t="str" cm="1">
        <f t="array" ref="B92">INDEX(Textes!$B:$D, K92, $K$2)</f>
        <v>Elektrizitätsbedarf (kWh/m²)</v>
      </c>
      <c r="C92" s="119" t="str">
        <f>IFERROR(C$88*C$90/$C$8, "")</f>
        <v/>
      </c>
      <c r="D92" s="119" t="str">
        <f>IFERROR(D$88*D$90/$C$8, "")</f>
        <v/>
      </c>
      <c r="E92" s="119" t="str">
        <f>IFERROR(($D92+$F92)/2, "")</f>
        <v/>
      </c>
      <c r="F92" s="120" t="str">
        <f>IFERROR(F$88*F$90/$C$8, "")</f>
        <v/>
      </c>
      <c r="G92" s="86"/>
      <c r="H92" s="95"/>
      <c r="K92" s="96">
        <v>103</v>
      </c>
      <c r="L92" s="375" t="e">
        <f t="shared" ref="L92:P92" si="4">L89*L90/1000</f>
        <v>#DIV/0!</v>
      </c>
      <c r="M92" s="375" t="e">
        <f t="shared" si="4"/>
        <v>#DIV/0!</v>
      </c>
      <c r="N92" s="375" t="e">
        <f t="shared" si="4"/>
        <v>#DIV/0!</v>
      </c>
      <c r="O92" s="375" t="e">
        <f t="shared" si="4"/>
        <v>#DIV/0!</v>
      </c>
      <c r="P92" s="375" t="e">
        <f t="shared" si="4"/>
        <v>#DIV/0!</v>
      </c>
    </row>
    <row r="93" spans="1:24" ht="16.5">
      <c r="A93" s="351"/>
      <c r="B93" s="86"/>
      <c r="C93" s="95"/>
      <c r="D93" s="95"/>
      <c r="E93" s="95"/>
      <c r="F93" s="95"/>
      <c r="G93" s="86"/>
      <c r="H93" s="95"/>
    </row>
    <row r="94" spans="1:24" ht="16.5">
      <c r="A94" s="351"/>
      <c r="B94" s="86"/>
      <c r="C94" s="95"/>
      <c r="D94" s="95"/>
      <c r="E94" s="95"/>
      <c r="F94" s="95"/>
      <c r="G94" s="86"/>
      <c r="H94" s="95"/>
    </row>
    <row r="95" spans="1:24" ht="16.5">
      <c r="A95" s="351"/>
      <c r="B95" s="86"/>
      <c r="C95" s="95"/>
      <c r="D95" s="95"/>
      <c r="E95" s="95"/>
      <c r="F95" s="95"/>
      <c r="G95" s="86"/>
      <c r="H95" s="95"/>
    </row>
    <row r="96" spans="1:24" ht="16.5">
      <c r="A96" s="351"/>
      <c r="B96" s="86"/>
      <c r="C96" s="95"/>
      <c r="D96" s="95"/>
      <c r="E96" s="95"/>
      <c r="F96" s="95"/>
      <c r="G96" s="86"/>
      <c r="H96" s="95"/>
    </row>
    <row r="97" spans="1:8" ht="16.5">
      <c r="A97" s="351"/>
      <c r="B97" s="86"/>
      <c r="C97" s="95"/>
      <c r="D97" s="95"/>
      <c r="E97" s="95"/>
      <c r="F97" s="95"/>
      <c r="G97" s="86"/>
      <c r="H97" s="95"/>
    </row>
    <row r="98" spans="1:8" ht="16.5">
      <c r="A98" s="351"/>
      <c r="B98" s="86"/>
      <c r="C98" s="95"/>
      <c r="D98" s="95"/>
      <c r="E98" s="95"/>
      <c r="F98" s="95"/>
      <c r="G98" s="86"/>
      <c r="H98" s="95"/>
    </row>
    <row r="99" spans="1:8" ht="16.5">
      <c r="A99" s="351"/>
      <c r="B99" s="86"/>
      <c r="C99" s="95"/>
      <c r="D99" s="95"/>
      <c r="E99" s="95"/>
      <c r="F99" s="95"/>
      <c r="G99" s="86"/>
      <c r="H99" s="95"/>
    </row>
    <row r="100" spans="1:8" ht="16.5">
      <c r="A100" s="351"/>
      <c r="B100" s="86"/>
      <c r="C100" s="95"/>
      <c r="D100" s="95"/>
      <c r="E100" s="95"/>
      <c r="F100" s="95"/>
      <c r="G100" s="86"/>
      <c r="H100" s="95"/>
    </row>
    <row r="101" spans="1:8" ht="16.5" hidden="1">
      <c r="A101" s="351"/>
      <c r="B101" s="122"/>
      <c r="C101" s="123"/>
      <c r="D101" s="123"/>
      <c r="E101" s="123"/>
      <c r="F101" s="123"/>
      <c r="G101" s="86"/>
      <c r="H101" s="123"/>
    </row>
    <row r="102" spans="1:8" ht="16.5" hidden="1">
      <c r="A102" s="351"/>
      <c r="B102" s="122"/>
      <c r="C102" s="123"/>
      <c r="D102" s="123"/>
      <c r="E102" s="123"/>
      <c r="F102" s="123"/>
      <c r="G102" s="86"/>
      <c r="H102" s="123"/>
    </row>
    <row r="103" spans="1:8" ht="16.5" hidden="1">
      <c r="B103" s="122"/>
      <c r="C103" s="123"/>
      <c r="D103" s="123"/>
      <c r="E103" s="123"/>
      <c r="F103" s="123"/>
      <c r="G103" s="86"/>
      <c r="H103" s="123"/>
    </row>
    <row r="104" spans="1:8" ht="16.5" hidden="1">
      <c r="A104" s="351"/>
      <c r="B104" s="86"/>
      <c r="C104" s="95"/>
      <c r="D104" s="95"/>
      <c r="E104" s="95"/>
      <c r="F104" s="95"/>
      <c r="G104" s="86"/>
      <c r="H104" s="95"/>
    </row>
    <row r="105" spans="1:8" ht="16.5" hidden="1" customHeight="1">
      <c r="G105" s="86"/>
    </row>
  </sheetData>
  <sheetProtection algorithmName="SHA-512" hashValue="1zO9EyhN7N1PEqG5AxlleXWuyM+Et9wvDnB1e3+GBLRmizI/0kWPyw2GCszGzq7qn//LC0Nue8M1ABPIZCTruQ==" saltValue="Bpkl4Z6mUaH9LWICX2qc9g==" spinCount="100000" sheet="1" objects="1" scenarios="1"/>
  <dataConsolidate/>
  <mergeCells count="25">
    <mergeCell ref="C11:F11"/>
    <mergeCell ref="C10:F10"/>
    <mergeCell ref="C23:F23"/>
    <mergeCell ref="C20:F20"/>
    <mergeCell ref="C19:F19"/>
    <mergeCell ref="C21:F21"/>
    <mergeCell ref="C22:F22"/>
    <mergeCell ref="C12:F12"/>
    <mergeCell ref="C16:F16"/>
    <mergeCell ref="C17:F17"/>
    <mergeCell ref="C18:F18"/>
    <mergeCell ref="C15:F15"/>
    <mergeCell ref="B4:F4"/>
    <mergeCell ref="C6:F6"/>
    <mergeCell ref="C7:F7"/>
    <mergeCell ref="C8:F8"/>
    <mergeCell ref="C9:F9"/>
    <mergeCell ref="C33:F33"/>
    <mergeCell ref="C32:F32"/>
    <mergeCell ref="C24:F24"/>
    <mergeCell ref="C29:F29"/>
    <mergeCell ref="C30:F30"/>
    <mergeCell ref="C31:F31"/>
    <mergeCell ref="C27:F27"/>
    <mergeCell ref="C28:F28"/>
  </mergeCells>
  <conditionalFormatting sqref="B80:B84">
    <cfRule type="expression" dxfId="134" priority="6">
      <formula>NOT(ISBLANK($B80))</formula>
    </cfRule>
  </conditionalFormatting>
  <conditionalFormatting sqref="B10:F12 B15:F23">
    <cfRule type="expression" dxfId="133" priority="7">
      <formula>$J$9=FALSE</formula>
    </cfRule>
  </conditionalFormatting>
  <conditionalFormatting sqref="B12:F12">
    <cfRule type="expression" dxfId="132" priority="9">
      <formula>$J$11=FALSE</formula>
    </cfRule>
  </conditionalFormatting>
  <conditionalFormatting sqref="B28:F33">
    <cfRule type="expression" dxfId="131" priority="10">
      <formula>NOT($J$27)</formula>
    </cfRule>
  </conditionalFormatting>
  <conditionalFormatting sqref="C12">
    <cfRule type="expression" dxfId="130" priority="1">
      <formula>AND(NOT($J$11), NOT(ISBLANK($C12)))</formula>
    </cfRule>
  </conditionalFormatting>
  <conditionalFormatting sqref="C6:F12 C15:F24 C27:F33">
    <cfRule type="expression" dxfId="129" priority="8">
      <formula>NOT(ISBLANK($C6))</formula>
    </cfRule>
  </conditionalFormatting>
  <conditionalFormatting sqref="C10:F11 C15 C17:F23">
    <cfRule type="expression" dxfId="128" priority="2">
      <formula>AND(NOT($J$9), NOT(ISBLANK($C10)))</formula>
    </cfRule>
  </conditionalFormatting>
  <conditionalFormatting sqref="C28:F33">
    <cfRule type="expression" dxfId="127" priority="3">
      <formula>AND(NOT($J$27), NOT(ISBLANK($C28)))</formula>
    </cfRule>
  </conditionalFormatting>
  <conditionalFormatting sqref="D80:E84">
    <cfRule type="expression" dxfId="126" priority="5">
      <formula>NOT(ISBLANK(D80))</formula>
    </cfRule>
  </conditionalFormatting>
  <dataValidations count="22">
    <dataValidation type="whole" allowBlank="1" showInputMessage="1" showErrorMessage="1" sqref="D80:D84" xr:uid="{F68DE0A0-FCE6-4387-AC20-B428DA6C969F}">
      <formula1>0</formula1>
      <formula2>1000000</formula2>
    </dataValidation>
    <dataValidation type="decimal" operator="greaterThanOrEqual" allowBlank="1" showInputMessage="1" showErrorMessage="1" sqref="E80:E84" xr:uid="{C1F4A758-683A-4C01-9727-49B81386BE97}">
      <formula1>0</formula1>
    </dataValidation>
    <dataValidation type="list" allowBlank="1" showInputMessage="1" showErrorMessage="1" sqref="B80:B84" xr:uid="{9B185D06-CFA0-4E4D-B7AA-93D2ACF78EDE}">
      <formula1>LeuchtenListe</formula1>
    </dataValidation>
    <dataValidation type="textLength" allowBlank="1" showInputMessage="1" showErrorMessage="1" sqref="C6:F7" xr:uid="{AB155622-2BF8-43E4-B4AB-F08AE1DD1C43}">
      <formula1>0</formula1>
      <formula2>250</formula2>
    </dataValidation>
    <dataValidation type="decimal" allowBlank="1" showInputMessage="1" showErrorMessage="1" sqref="C16:F16 C8:F8" xr:uid="{833724CE-5B8F-4730-9FEB-A7448B0A296C}">
      <formula1>0</formula1>
      <formula2>1000000</formula2>
    </dataValidation>
    <dataValidation type="list" allowBlank="1" showInputMessage="1" showErrorMessage="1" sqref="C24:F24" xr:uid="{073B2DAD-A47A-43C0-B2AA-D2D64B7316BD}">
      <formula1>k_Pr</formula1>
    </dataValidation>
    <dataValidation type="list" allowBlank="1" showInputMessage="1" showErrorMessage="1" sqref="C9:F9" xr:uid="{026F56E5-3B4C-4642-ABDA-A4772487C45B}">
      <formula1>RoomTypes</formula1>
    </dataValidation>
    <dataValidation type="decimal" allowBlank="1" showInputMessage="1" showErrorMessage="1" sqref="C15:F15" xr:uid="{649DAEDA-3B5B-4AFF-A09C-5BADF7C4F274}">
      <formula1>0</formula1>
      <formula2>999</formula2>
    </dataValidation>
    <dataValidation type="decimal" allowBlank="1" showInputMessage="1" showErrorMessage="1" sqref="C17:F17" xr:uid="{B1336B14-4E71-43B4-BBC3-B42B2CD104F6}">
      <formula1>0</formula1>
      <formula2>30</formula2>
    </dataValidation>
    <dataValidation type="list" allowBlank="1" showInputMessage="1" showErrorMessage="1" sqref="C18:F18" xr:uid="{EB45B544-3A7F-488C-BDA1-C381EFB83440}">
      <formula1>"0.05,0.75"</formula1>
    </dataValidation>
    <dataValidation type="decimal" allowBlank="1" showInputMessage="1" showErrorMessage="1" sqref="C19:F19" xr:uid="{C1E4F432-A852-4F1E-ADEE-0C1ADB73039D}">
      <formula1>0</formula1>
      <formula2>11</formula2>
    </dataValidation>
    <dataValidation type="decimal" allowBlank="1" showInputMessage="1" showErrorMessage="1" sqref="C20:F20" xr:uid="{28DB5D2F-AA14-44D8-AC00-054C9A4990C1}">
      <formula1>0</formula1>
      <formula2>13</formula2>
    </dataValidation>
    <dataValidation type="decimal" allowBlank="1" showInputMessage="1" showErrorMessage="1" sqref="C21:F21" xr:uid="{D80F9538-4CA0-4053-8461-E6C24B46798D}">
      <formula1>0</formula1>
      <formula2>365</formula2>
    </dataValidation>
    <dataValidation type="decimal" allowBlank="1" showInputMessage="1" showErrorMessage="1" sqref="C22:F22" xr:uid="{55B696B1-0332-4CAF-906F-D62C93C104D3}">
      <formula1>0</formula1>
      <formula2>9999</formula2>
    </dataValidation>
    <dataValidation type="list" allowBlank="1" showInputMessage="1" showErrorMessage="1" sqref="C31:F31" xr:uid="{D8B8AAB4-766D-4DDD-B78E-F00A63081A1F}">
      <formula1>Sonnenschutz_Art</formula1>
    </dataValidation>
    <dataValidation type="list" allowBlank="1" showInputMessage="1" showErrorMessage="1" sqref="C32:F32" xr:uid="{D69FE70B-BEDD-4086-BB20-ACD4FDFC25DC}">
      <formula1>IF($I$31&lt;=5, Sonnenschutz_Regelung_Mit, Sonnenschutz_Regelung_Ohne)</formula1>
    </dataValidation>
    <dataValidation type="list" allowBlank="1" showInputMessage="1" showErrorMessage="1" sqref="C29:F29" xr:uid="{3D69F5D9-3BDB-47C1-8BDA-FBDA2F3E7B15}">
      <formula1>Raumhelligkeit</formula1>
    </dataValidation>
    <dataValidation type="list" allowBlank="1" showInputMessage="1" showErrorMessage="1" sqref="C30:F30" xr:uid="{F508B10D-36BE-4D6F-8518-6A0C8A275E86}">
      <formula1>Umgebung</formula1>
    </dataValidation>
    <dataValidation type="list" allowBlank="1" showInputMessage="1" showErrorMessage="1" sqref="C28:F28" xr:uid="{0EFCD829-0FE2-4B93-9EE0-8CB4E14CB953}">
      <formula1>Glasanteil</formula1>
    </dataValidation>
    <dataValidation type="list" allowBlank="1" showInputMessage="1" showErrorMessage="1" sqref="C33:F33" xr:uid="{1FD0D228-0610-4366-AC1A-203367A9748F}">
      <formula1>Regelung_Tageslicht</formula1>
    </dataValidation>
    <dataValidation type="list" allowBlank="1" showInputMessage="1" showErrorMessage="1" sqref="C27:F27" xr:uid="{89406E50-AEB7-457C-9E57-B25527AB35C3}">
      <formula1>JaNein</formula1>
    </dataValidation>
    <dataValidation type="list" allowBlank="1" showInputMessage="1" showErrorMessage="1" sqref="C32:F32" xr:uid="{7FA8DA73-D3A5-4163-A357-0E6E0B9B4E8B}">
      <formula1>IF($I$31&lt;6,Sonnenschutz_Regelung_Mit,Sonnenschutz_Regelung_Ohne)</formula1>
    </dataValidation>
  </dataValidations>
  <pageMargins left="0.7" right="0.7" top="0.78740157499999996" bottom="0.78740157499999996" header="0.3" footer="0.3"/>
  <pageSetup paperSize="9" orientation="portrait" r:id="rId1"/>
  <ignoredErrors>
    <ignoredError sqref="E91:E92 F61 D61:E61" formula="1"/>
  </ignoredErrors>
  <legacyDrawing r:id="rId2"/>
  <extLst>
    <ext xmlns:x14="http://schemas.microsoft.com/office/spreadsheetml/2009/9/main" uri="{CCE6A557-97BC-4b89-ADB6-D9C93CAAB3DF}">
      <x14:dataValidations xmlns:xm="http://schemas.microsoft.com/office/excel/2006/main" count="5">
        <x14:dataValidation type="list" allowBlank="1" showInputMessage="1" showErrorMessage="1" xr:uid="{63D0BA44-1AEF-4E91-9F26-AE97CDAB135B}">
          <x14:formula1>
            <xm:f>Dropdowns!$A$42:$A$47</xm:f>
          </x14:formula1>
          <xm:sqref>C31:F31</xm:sqref>
        </x14:dataValidation>
        <x14:dataValidation type="list" allowBlank="1" showInputMessage="1" showErrorMessage="1" xr:uid="{F1305693-4842-417D-BB57-A691906D4E9D}">
          <x14:formula1>
            <xm:f>Dropdowns!$A$92:$A$93</xm:f>
          </x14:formula1>
          <xm:sqref>C11:F11</xm:sqref>
        </x14:dataValidation>
        <x14:dataValidation type="list" allowBlank="1" showInputMessage="1" showErrorMessage="1" xr:uid="{8FFE5C93-41C8-4741-BE33-16D30C6C172B}">
          <x14:formula1>
            <xm:f>Dropdowns!$A$60:$A$62</xm:f>
          </x14:formula1>
          <xm:sqref>C27:F33 C23:F24</xm:sqref>
        </x14:dataValidation>
        <x14:dataValidation type="list" allowBlank="1" showInputMessage="1" showErrorMessage="1" xr:uid="{1EC0739E-2534-44AA-B299-822E7DA8CBF6}">
          <x14:formula1>
            <xm:f>Dropdowns!$A$209:$A$215</xm:f>
          </x14:formula1>
          <xm:sqref>C12:F12</xm:sqref>
        </x14:dataValidation>
        <x14:dataValidation type="list" allowBlank="1" showInputMessage="1" showErrorMessage="1" xr:uid="{50DCDF78-E87E-48D9-AD0C-B47877ACD30A}">
          <x14:formula1>
            <xm:f>Dropdowns!$A$28:$A$38</xm:f>
          </x14:formula1>
          <xm:sqref>C28:F28</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34BA93-7551-499D-AEE5-F07E5B6164E4}">
  <dimension ref="A1:X105"/>
  <sheetViews>
    <sheetView workbookViewId="0">
      <selection activeCell="C6" sqref="C6:F6"/>
    </sheetView>
  </sheetViews>
  <sheetFormatPr baseColWidth="10" defaultColWidth="0" defaultRowHeight="16.5" customHeight="1" zeroHeight="1"/>
  <cols>
    <col min="1" max="1" width="3.33203125" style="356" customWidth="1"/>
    <col min="2" max="2" width="30.77734375" style="90" customWidth="1"/>
    <col min="3" max="6" width="10.77734375" style="97" customWidth="1"/>
    <col min="7" max="7" width="10.77734375" style="97" hidden="1" customWidth="1"/>
    <col min="8" max="8" width="3.33203125" style="97" customWidth="1"/>
    <col min="9" max="10" width="5.6640625" style="81" hidden="1" customWidth="1"/>
    <col min="11" max="11" width="5.6640625" style="96" hidden="1" customWidth="1"/>
    <col min="12" max="16" width="10.77734375" style="96" hidden="1" customWidth="1"/>
    <col min="17" max="17" width="2.77734375" style="96" hidden="1" customWidth="1"/>
    <col min="18" max="24" width="5.6640625" style="96" hidden="1" customWidth="1"/>
    <col min="25" max="16384" width="11.5546875" style="97" hidden="1"/>
  </cols>
  <sheetData>
    <row r="1" spans="1:24" s="90" customFormat="1" ht="16.5" customHeight="1">
      <c r="A1" s="350"/>
      <c r="B1" s="86"/>
      <c r="C1" s="86"/>
      <c r="D1" s="86"/>
      <c r="E1" s="86"/>
      <c r="F1" s="86"/>
      <c r="G1" s="95"/>
      <c r="H1" s="86"/>
      <c r="I1" s="88" t="s">
        <v>5296</v>
      </c>
      <c r="J1" s="88" t="s">
        <v>5293</v>
      </c>
      <c r="K1" s="89" t="s">
        <v>159</v>
      </c>
      <c r="L1" s="403" t="s">
        <v>5294</v>
      </c>
      <c r="M1" s="89"/>
      <c r="N1" s="89"/>
      <c r="O1" s="89"/>
      <c r="P1" s="89"/>
      <c r="Q1" s="89"/>
      <c r="R1" s="89"/>
      <c r="S1" s="89"/>
      <c r="T1" s="89"/>
      <c r="U1" s="89"/>
      <c r="V1" s="89"/>
      <c r="W1" s="89"/>
      <c r="X1" s="89"/>
    </row>
    <row r="2" spans="1:24" s="90" customFormat="1" ht="24.95" customHeight="1">
      <c r="A2" s="350"/>
      <c r="B2" s="86"/>
      <c r="C2" s="86"/>
      <c r="D2" s="86"/>
      <c r="E2" s="86"/>
      <c r="F2" s="86"/>
      <c r="G2" s="95"/>
      <c r="H2" s="86"/>
      <c r="I2" s="88"/>
      <c r="J2" s="88"/>
      <c r="K2" s="89">
        <f>A!$J$2</f>
        <v>1</v>
      </c>
      <c r="L2" s="403"/>
      <c r="M2" s="89"/>
      <c r="N2" s="89"/>
      <c r="O2" s="89"/>
      <c r="P2" s="89"/>
      <c r="Q2" s="89"/>
      <c r="R2" s="89"/>
      <c r="S2" s="89"/>
      <c r="T2" s="89"/>
      <c r="U2" s="89"/>
      <c r="V2" s="89"/>
      <c r="W2" s="89"/>
      <c r="X2" s="89"/>
    </row>
    <row r="3" spans="1:24" s="90" customFormat="1" ht="24.95" customHeight="1" thickBot="1">
      <c r="A3" s="350"/>
      <c r="B3" s="374" t="str" cm="1">
        <f t="array" ref="B3">INDEX(Textes!$B:$D, K3, $K$2)&amp;": "&amp;C6</f>
        <v xml:space="preserve">Raumdatenblatt: </v>
      </c>
      <c r="C3" s="358"/>
      <c r="D3" s="358"/>
      <c r="E3" s="358"/>
      <c r="F3" s="358"/>
      <c r="G3" s="95"/>
      <c r="H3" s="86"/>
      <c r="I3" s="82"/>
      <c r="J3" s="82"/>
      <c r="K3" s="91">
        <v>70</v>
      </c>
      <c r="L3" s="404"/>
      <c r="M3" s="92"/>
      <c r="N3" s="92"/>
      <c r="O3" s="92"/>
      <c r="P3" s="92"/>
      <c r="Q3" s="92"/>
      <c r="R3" s="92"/>
      <c r="S3" s="92"/>
      <c r="T3" s="92"/>
      <c r="U3" s="92"/>
      <c r="V3" s="92"/>
      <c r="W3" s="92"/>
      <c r="X3" s="92"/>
    </row>
    <row r="4" spans="1:24" s="90" customFormat="1" ht="24.95" customHeight="1">
      <c r="A4" s="350"/>
      <c r="B4" s="522" t="str" cm="1">
        <f t="array" ref="B4">IF(J9, INDEX(Textes!$B:$D, K4, $K$2), "")</f>
        <v/>
      </c>
      <c r="C4" s="522"/>
      <c r="D4" s="522"/>
      <c r="E4" s="522"/>
      <c r="F4" s="522"/>
      <c r="G4" s="95"/>
      <c r="H4" s="86"/>
      <c r="I4" s="93"/>
      <c r="J4" s="93"/>
      <c r="K4" s="91">
        <v>132</v>
      </c>
      <c r="L4" s="404"/>
      <c r="M4" s="92"/>
      <c r="N4" s="92"/>
      <c r="O4" s="92"/>
      <c r="P4" s="96"/>
      <c r="Q4" s="91"/>
      <c r="R4" s="91"/>
      <c r="S4" s="91"/>
      <c r="T4" s="91"/>
      <c r="U4" s="91"/>
      <c r="V4" s="91"/>
      <c r="W4" s="91"/>
      <c r="X4" s="91"/>
    </row>
    <row r="5" spans="1:24" s="90" customFormat="1" ht="21.2" customHeight="1">
      <c r="A5" s="350"/>
      <c r="B5" s="94" t="str" cm="1">
        <f t="array" ref="B5">INDEX(Textes!$B:$D, K5, $K$2)</f>
        <v>Raum oder Raumgruppe</v>
      </c>
      <c r="C5" s="86"/>
      <c r="D5" s="86"/>
      <c r="E5" s="86"/>
      <c r="F5" s="86"/>
      <c r="G5" s="95"/>
      <c r="H5" s="86"/>
      <c r="I5" s="82"/>
      <c r="J5" s="82"/>
      <c r="K5" s="91">
        <v>71</v>
      </c>
      <c r="L5" s="405"/>
      <c r="M5" s="91"/>
      <c r="N5" s="91"/>
      <c r="O5" s="91"/>
      <c r="P5" s="96"/>
      <c r="Q5" s="91"/>
      <c r="R5" s="91"/>
      <c r="S5" s="91"/>
      <c r="T5" s="91"/>
      <c r="U5" s="91"/>
      <c r="V5" s="91"/>
      <c r="W5" s="91"/>
      <c r="X5" s="91"/>
    </row>
    <row r="6" spans="1:24" ht="15" customHeight="1">
      <c r="A6" s="351"/>
      <c r="B6" s="80" t="str" cm="1">
        <f t="array" ref="B6">INDEX(Textes!$B:$D, K6, $K$2)</f>
        <v>Name</v>
      </c>
      <c r="C6" s="523"/>
      <c r="D6" s="523"/>
      <c r="E6" s="523"/>
      <c r="F6" s="524"/>
      <c r="G6" s="95"/>
      <c r="H6" s="95"/>
      <c r="K6" s="96">
        <v>72</v>
      </c>
      <c r="L6" s="406"/>
      <c r="Q6" s="91"/>
      <c r="R6" s="91"/>
      <c r="S6" s="91"/>
      <c r="T6" s="91"/>
      <c r="U6" s="91"/>
      <c r="V6" s="91"/>
      <c r="W6" s="91"/>
      <c r="X6" s="91"/>
    </row>
    <row r="7" spans="1:24" ht="15" customHeight="1">
      <c r="A7" s="351"/>
      <c r="B7" s="80" t="str" cm="1">
        <f t="array" ref="B7">INDEX(Textes!$B:$D, K7, $K$2)</f>
        <v>Beschreibung</v>
      </c>
      <c r="C7" s="525"/>
      <c r="D7" s="525"/>
      <c r="E7" s="525"/>
      <c r="F7" s="526"/>
      <c r="G7" s="95"/>
      <c r="H7" s="95"/>
      <c r="K7" s="96">
        <v>73</v>
      </c>
      <c r="L7" s="407"/>
      <c r="M7" s="99"/>
      <c r="N7" s="99"/>
      <c r="O7" s="99"/>
      <c r="Q7" s="91"/>
      <c r="R7" s="91"/>
      <c r="S7" s="91"/>
      <c r="T7" s="91"/>
      <c r="U7" s="91"/>
      <c r="V7" s="91"/>
      <c r="W7" s="91"/>
      <c r="X7" s="91"/>
    </row>
    <row r="8" spans="1:24" ht="15" customHeight="1">
      <c r="A8" s="351"/>
      <c r="B8" s="80" t="str" cm="1">
        <f t="array" ref="B8">INDEX(Textes!$B:$D, K8, $K$2)</f>
        <v>Nettofläche m2</v>
      </c>
      <c r="C8" s="527"/>
      <c r="D8" s="527"/>
      <c r="E8" s="527"/>
      <c r="F8" s="528"/>
      <c r="G8" s="95"/>
      <c r="H8" s="95"/>
      <c r="K8" s="96">
        <v>74</v>
      </c>
      <c r="L8" s="407"/>
      <c r="M8" s="99"/>
      <c r="N8" s="99"/>
      <c r="O8" s="99"/>
      <c r="Q8" s="91"/>
      <c r="R8" s="91"/>
      <c r="S8" s="91"/>
      <c r="T8" s="91"/>
      <c r="U8" s="91"/>
      <c r="V8" s="91"/>
      <c r="W8" s="91"/>
      <c r="X8" s="91"/>
    </row>
    <row r="9" spans="1:24" ht="15" customHeight="1">
      <c r="A9" s="351"/>
      <c r="B9" s="80" t="str" cm="1">
        <f t="array" ref="B9">INDEX(Textes!$B:$D, K9, $K$2)</f>
        <v>Raumnutzung</v>
      </c>
      <c r="C9" s="518"/>
      <c r="D9" s="518"/>
      <c r="E9" s="518"/>
      <c r="F9" s="519"/>
      <c r="G9" s="95"/>
      <c r="H9" s="95"/>
      <c r="I9" s="370">
        <f>IF(ISBLANK(C9), 1, MATCH(C9, Dropdowns!A97:$A$150, 0))</f>
        <v>1</v>
      </c>
      <c r="J9" s="376" t="b">
        <f>(C9=Dropdowns!A150)</f>
        <v>0</v>
      </c>
      <c r="K9" s="96">
        <v>75</v>
      </c>
      <c r="L9" s="408" t="s">
        <v>5291</v>
      </c>
      <c r="M9" s="99"/>
      <c r="N9" s="99"/>
      <c r="O9" s="99"/>
      <c r="Q9" s="91"/>
      <c r="R9" s="91"/>
      <c r="S9" s="91"/>
      <c r="T9" s="91"/>
      <c r="U9" s="91"/>
      <c r="V9" s="91"/>
      <c r="W9" s="91"/>
      <c r="X9" s="91"/>
    </row>
    <row r="10" spans="1:24" ht="30" customHeight="1">
      <c r="A10" s="351"/>
      <c r="B10" s="347" t="str" cm="1">
        <f t="array" ref="B10">INDEX(Textes!$B:$D, K10, $K$2)</f>
        <v>Begründung der Spezialnutzung</v>
      </c>
      <c r="C10" s="529"/>
      <c r="D10" s="529"/>
      <c r="E10" s="529"/>
      <c r="F10" s="530"/>
      <c r="G10" s="95"/>
      <c r="H10" s="95"/>
      <c r="I10" s="82"/>
      <c r="J10" s="376"/>
      <c r="K10" s="91">
        <v>105</v>
      </c>
      <c r="L10" s="407"/>
      <c r="M10" s="99"/>
      <c r="N10" s="99"/>
      <c r="O10" s="99"/>
      <c r="Q10" s="91"/>
      <c r="R10" s="91"/>
      <c r="S10" s="91"/>
      <c r="T10" s="91"/>
      <c r="U10" s="91"/>
      <c r="V10" s="91"/>
      <c r="W10" s="91"/>
      <c r="X10" s="91"/>
    </row>
    <row r="11" spans="1:24" ht="15" customHeight="1">
      <c r="A11" s="351"/>
      <c r="B11" s="80" t="str" cm="1">
        <f t="array" ref="B11">INDEX(Textes!$B:$D, K11, $K$2)</f>
        <v>Sehbedingung</v>
      </c>
      <c r="C11" s="518"/>
      <c r="D11" s="518"/>
      <c r="E11" s="518"/>
      <c r="F11" s="519"/>
      <c r="G11" s="95"/>
      <c r="H11" s="95"/>
      <c r="I11" s="370" t="str">
        <f>IF(ISBLANK(C11), "-", MATCH(C11, Dropdowns!$A$92:$A$93, 0))</f>
        <v>-</v>
      </c>
      <c r="J11" s="376" t="b">
        <f>(I11=2)</f>
        <v>0</v>
      </c>
      <c r="K11" s="96">
        <v>76</v>
      </c>
      <c r="L11" s="408" t="s">
        <v>5292</v>
      </c>
      <c r="M11" s="99"/>
      <c r="N11" s="99"/>
      <c r="O11" s="99"/>
      <c r="Q11" s="91"/>
      <c r="R11" s="91"/>
      <c r="S11" s="91"/>
      <c r="T11" s="91"/>
      <c r="U11" s="91"/>
      <c r="V11" s="91"/>
      <c r="W11" s="91"/>
      <c r="X11" s="91"/>
    </row>
    <row r="12" spans="1:24" s="346" customFormat="1" ht="30" customHeight="1">
      <c r="A12" s="352"/>
      <c r="B12" s="347" t="str" cm="1">
        <f t="array" ref="B12">INDEX(Textes!$B:$D, K12, $K$2)</f>
        <v>Begründung für die besonderen Anforderungen</v>
      </c>
      <c r="C12" s="531"/>
      <c r="D12" s="531"/>
      <c r="E12" s="531"/>
      <c r="F12" s="532"/>
      <c r="G12" s="95"/>
      <c r="H12" s="343"/>
      <c r="I12" s="81"/>
      <c r="J12" s="81"/>
      <c r="K12" s="344">
        <v>117</v>
      </c>
      <c r="L12" s="409"/>
      <c r="M12" s="345"/>
      <c r="N12" s="345"/>
      <c r="O12" s="345"/>
      <c r="P12" s="96"/>
      <c r="Q12" s="91"/>
      <c r="R12" s="91"/>
      <c r="S12" s="91"/>
      <c r="T12" s="91"/>
      <c r="U12" s="91"/>
      <c r="V12" s="91"/>
      <c r="W12" s="91"/>
      <c r="X12" s="91"/>
    </row>
    <row r="13" spans="1:24">
      <c r="A13" s="351"/>
      <c r="B13" s="86"/>
      <c r="C13" s="100"/>
      <c r="D13" s="95"/>
      <c r="E13" s="95"/>
      <c r="F13" s="95"/>
      <c r="G13" s="95"/>
      <c r="H13" s="95"/>
      <c r="L13" s="406"/>
      <c r="Q13" s="91"/>
      <c r="R13" s="91"/>
      <c r="S13" s="91"/>
      <c r="T13" s="91"/>
      <c r="U13" s="91"/>
      <c r="V13" s="91"/>
      <c r="W13" s="91"/>
      <c r="X13" s="91"/>
    </row>
    <row r="14" spans="1:24" s="90" customFormat="1" ht="21.2" customHeight="1">
      <c r="A14" s="353"/>
      <c r="B14" s="94" t="str" cm="1">
        <f t="array" ref="B14">INDEX(Textes!$B:$D, K14, $K$2)</f>
        <v>Nutzung</v>
      </c>
      <c r="C14" s="86"/>
      <c r="D14" s="86"/>
      <c r="E14" s="86"/>
      <c r="F14" s="86"/>
      <c r="G14" s="95"/>
      <c r="H14" s="86"/>
      <c r="I14" s="82"/>
      <c r="J14" s="82"/>
      <c r="K14" s="91">
        <v>77</v>
      </c>
      <c r="L14" s="405"/>
      <c r="M14" s="91"/>
      <c r="N14" s="91"/>
      <c r="O14" s="91"/>
      <c r="P14" s="96"/>
      <c r="Q14" s="91"/>
      <c r="R14" s="91"/>
      <c r="S14" s="91"/>
      <c r="T14" s="91"/>
      <c r="U14" s="91"/>
      <c r="V14" s="91"/>
      <c r="W14" s="91"/>
      <c r="X14" s="91"/>
    </row>
    <row r="15" spans="1:24" ht="15" customHeight="1">
      <c r="A15" s="351"/>
      <c r="B15" s="80" t="str" cm="1">
        <f t="array" ref="B15">INDEX(Textes!$B:$D, K15, $K$2)</f>
        <v>Raumlänge (m)</v>
      </c>
      <c r="C15" s="535"/>
      <c r="D15" s="535"/>
      <c r="E15" s="535"/>
      <c r="F15" s="536"/>
      <c r="G15" s="95"/>
      <c r="H15" s="95"/>
      <c r="K15" s="96">
        <v>108</v>
      </c>
      <c r="L15" s="407"/>
      <c r="M15" s="99"/>
      <c r="N15" s="99"/>
      <c r="O15" s="99"/>
      <c r="Q15" s="91"/>
      <c r="R15" s="91"/>
      <c r="S15" s="91"/>
      <c r="T15" s="91"/>
      <c r="U15" s="91"/>
      <c r="V15" s="91"/>
      <c r="W15" s="91"/>
      <c r="X15" s="91"/>
    </row>
    <row r="16" spans="1:24" ht="15" customHeight="1">
      <c r="A16" s="351"/>
      <c r="B16" s="80" t="str" cm="1">
        <f t="array" ref="B16">INDEX(Textes!$B:$D, K16, $K$2)</f>
        <v>Raumtiefe (m)</v>
      </c>
      <c r="C16" s="533">
        <f>IFERROR(C8/C15, 0)</f>
        <v>0</v>
      </c>
      <c r="D16" s="533"/>
      <c r="E16" s="533"/>
      <c r="F16" s="534"/>
      <c r="G16" s="95"/>
      <c r="H16" s="95"/>
      <c r="K16" s="96">
        <v>109</v>
      </c>
      <c r="L16" s="407"/>
      <c r="M16" s="99"/>
      <c r="N16" s="99"/>
      <c r="O16" s="99"/>
      <c r="Q16" s="91"/>
      <c r="R16" s="91"/>
      <c r="S16" s="91"/>
      <c r="T16" s="91"/>
      <c r="U16" s="91"/>
      <c r="V16" s="91"/>
      <c r="W16" s="91"/>
      <c r="X16" s="91"/>
    </row>
    <row r="17" spans="1:24" ht="15" customHeight="1">
      <c r="A17" s="351"/>
      <c r="B17" s="80" t="str" cm="1">
        <f t="array" ref="B17">INDEX(Textes!$B:$D, K17, $K$2)</f>
        <v>Raumhöhe (m)</v>
      </c>
      <c r="C17" s="535"/>
      <c r="D17" s="535"/>
      <c r="E17" s="535"/>
      <c r="F17" s="536"/>
      <c r="G17" s="95"/>
      <c r="H17" s="95"/>
      <c r="K17" s="96">
        <v>110</v>
      </c>
      <c r="L17" s="407"/>
      <c r="M17" s="99"/>
      <c r="N17" s="99"/>
      <c r="O17" s="99"/>
      <c r="Q17" s="91"/>
      <c r="R17" s="91"/>
      <c r="S17" s="91"/>
      <c r="T17" s="91"/>
      <c r="U17" s="91"/>
      <c r="V17" s="91"/>
      <c r="W17" s="91"/>
      <c r="X17" s="91"/>
    </row>
    <row r="18" spans="1:24" ht="15" customHeight="1">
      <c r="A18" s="351"/>
      <c r="B18" s="80" t="str" cm="1">
        <f t="array" ref="B18">INDEX(Textes!$B:$D, K18, $K$2)</f>
        <v>Bewertungsebene (m)</v>
      </c>
      <c r="C18" s="537"/>
      <c r="D18" s="537"/>
      <c r="E18" s="537"/>
      <c r="F18" s="538"/>
      <c r="G18" s="95"/>
      <c r="H18" s="95"/>
      <c r="K18" s="96">
        <v>111</v>
      </c>
      <c r="L18" s="407"/>
      <c r="M18" s="99"/>
      <c r="N18" s="99"/>
      <c r="O18" s="99"/>
      <c r="Q18" s="91"/>
      <c r="R18" s="91"/>
      <c r="S18" s="91"/>
      <c r="T18" s="91"/>
      <c r="U18" s="91"/>
      <c r="V18" s="91"/>
      <c r="W18" s="91"/>
      <c r="X18" s="91"/>
    </row>
    <row r="19" spans="1:24" ht="15" customHeight="1">
      <c r="A19" s="351"/>
      <c r="B19" s="80" t="str" cm="1">
        <f t="array" ref="B19">INDEX(Textes!$B:$D, K19, $K$2)</f>
        <v>Betriebsstunden am Tag (h/d)</v>
      </c>
      <c r="C19" s="523"/>
      <c r="D19" s="523"/>
      <c r="E19" s="523"/>
      <c r="F19" s="524"/>
      <c r="G19" s="95"/>
      <c r="H19" s="95"/>
      <c r="K19" s="96">
        <v>112</v>
      </c>
      <c r="L19" s="407"/>
      <c r="M19" s="99"/>
      <c r="N19" s="99"/>
      <c r="O19" s="99"/>
      <c r="Q19" s="91"/>
      <c r="R19" s="91"/>
      <c r="S19" s="91"/>
      <c r="T19" s="91"/>
      <c r="U19" s="91"/>
      <c r="V19" s="91"/>
      <c r="W19" s="91"/>
      <c r="X19" s="91"/>
    </row>
    <row r="20" spans="1:24" ht="15" customHeight="1">
      <c r="A20" s="351"/>
      <c r="B20" s="80" t="str" cm="1">
        <f t="array" ref="B20">INDEX(Textes!$B:$D, K20, $K$2)</f>
        <v>Betriebsstunden nachts (h/d)</v>
      </c>
      <c r="C20" s="523"/>
      <c r="D20" s="523"/>
      <c r="E20" s="523"/>
      <c r="F20" s="524"/>
      <c r="G20" s="95"/>
      <c r="H20" s="95"/>
      <c r="K20" s="96">
        <v>113</v>
      </c>
      <c r="L20" s="407"/>
      <c r="M20" s="99"/>
      <c r="N20" s="99"/>
      <c r="O20" s="99"/>
      <c r="Q20" s="91"/>
      <c r="R20" s="91"/>
      <c r="S20" s="91"/>
      <c r="T20" s="91"/>
      <c r="U20" s="91"/>
      <c r="V20" s="91"/>
      <c r="W20" s="91"/>
      <c r="X20" s="91"/>
    </row>
    <row r="21" spans="1:24" ht="15" customHeight="1">
      <c r="A21" s="351"/>
      <c r="B21" s="80" t="str" cm="1">
        <f t="array" ref="B21">INDEX(Textes!$B:$D, K21, $K$2)</f>
        <v>Tage pro Jahr (d/a)</v>
      </c>
      <c r="C21" s="523"/>
      <c r="D21" s="523"/>
      <c r="E21" s="523"/>
      <c r="F21" s="524"/>
      <c r="G21" s="95"/>
      <c r="H21" s="95"/>
      <c r="K21" s="96">
        <v>114</v>
      </c>
      <c r="L21" s="407"/>
      <c r="M21" s="99"/>
      <c r="N21" s="99"/>
      <c r="O21" s="99"/>
      <c r="Q21" s="91"/>
      <c r="R21" s="91"/>
      <c r="S21" s="91"/>
      <c r="T21" s="91"/>
      <c r="U21" s="91"/>
      <c r="V21" s="91"/>
      <c r="W21" s="91"/>
      <c r="X21" s="91"/>
    </row>
    <row r="22" spans="1:24" ht="15" customHeight="1">
      <c r="A22" s="351"/>
      <c r="B22" s="80" t="str" cm="1">
        <f t="array" ref="B22">INDEX(Textes!$B:$D, K22, $K$2)</f>
        <v>Beleuchtungsstärke (lx)</v>
      </c>
      <c r="C22" s="523"/>
      <c r="D22" s="523"/>
      <c r="E22" s="523"/>
      <c r="F22" s="524"/>
      <c r="G22" s="95"/>
      <c r="H22" s="95"/>
      <c r="K22" s="96">
        <v>116</v>
      </c>
      <c r="L22" s="407"/>
      <c r="M22" s="99"/>
      <c r="N22" s="99"/>
      <c r="O22" s="99"/>
      <c r="Q22" s="91"/>
      <c r="R22" s="91"/>
      <c r="S22" s="91"/>
      <c r="T22" s="91"/>
      <c r="U22" s="91"/>
      <c r="V22" s="91"/>
      <c r="W22" s="91"/>
      <c r="X22" s="91"/>
    </row>
    <row r="23" spans="1:24" ht="15" customHeight="1">
      <c r="A23" s="351"/>
      <c r="B23" s="80" t="str" cm="1">
        <f t="array" ref="B23">INDEX(Textes!$B:$D, K23, $K$2)</f>
        <v>Art der Nutzung</v>
      </c>
      <c r="C23" s="518"/>
      <c r="D23" s="518"/>
      <c r="E23" s="518"/>
      <c r="F23" s="519"/>
      <c r="G23" s="95"/>
      <c r="H23" s="95"/>
      <c r="I23" s="370">
        <f>IFERROR(MATCH(C23, Dropdowns!$A$60:$A$62, 0), 1)</f>
        <v>1</v>
      </c>
      <c r="K23" s="96">
        <v>115</v>
      </c>
      <c r="L23" s="407"/>
      <c r="M23" s="99"/>
      <c r="N23" s="99"/>
      <c r="O23" s="99"/>
      <c r="Q23" s="91"/>
      <c r="R23" s="91"/>
      <c r="S23" s="91"/>
      <c r="T23" s="91"/>
      <c r="U23" s="91"/>
      <c r="V23" s="91"/>
      <c r="W23" s="91"/>
      <c r="X23" s="91"/>
    </row>
    <row r="24" spans="1:24" ht="15" customHeight="1">
      <c r="A24" s="351"/>
      <c r="B24" s="367" t="str" cm="1">
        <f t="array" ref="B24">INDEX(Textes!$B:$D, K24, $K$2)</f>
        <v>Regelung Präsenz</v>
      </c>
      <c r="C24" s="518"/>
      <c r="D24" s="518"/>
      <c r="E24" s="518"/>
      <c r="F24" s="519"/>
      <c r="G24" s="95"/>
      <c r="I24" s="370">
        <f>IFERROR(MATCH(C24, IF($B$36=2017, Dropdowns!$A$67:$A$76, Dropdowns!$A$79:$A$87), 0), 1)</f>
        <v>1</v>
      </c>
      <c r="K24" s="96">
        <v>78</v>
      </c>
      <c r="L24" s="406"/>
      <c r="Q24" s="91"/>
      <c r="R24" s="91"/>
      <c r="S24" s="91"/>
      <c r="T24" s="91"/>
      <c r="U24" s="91"/>
      <c r="V24" s="91"/>
      <c r="W24" s="91"/>
      <c r="X24" s="91"/>
    </row>
    <row r="25" spans="1:24">
      <c r="A25" s="351"/>
      <c r="B25" s="86"/>
      <c r="C25" s="100"/>
      <c r="D25" s="95"/>
      <c r="E25" s="95"/>
      <c r="F25" s="95"/>
      <c r="G25" s="95"/>
      <c r="H25" s="95"/>
      <c r="L25" s="406"/>
      <c r="Q25" s="91"/>
      <c r="R25" s="91"/>
      <c r="S25" s="91"/>
      <c r="T25" s="91"/>
      <c r="U25" s="91"/>
      <c r="V25" s="91"/>
      <c r="W25" s="91"/>
      <c r="X25" s="91"/>
    </row>
    <row r="26" spans="1:24" s="90" customFormat="1" ht="21.2" customHeight="1">
      <c r="A26" s="350"/>
      <c r="B26" s="94" t="str" cm="1">
        <f t="array" ref="B26">INDEX(Textes!$B:$D, K26, $K$2)</f>
        <v>Tageslicht</v>
      </c>
      <c r="C26" s="86"/>
      <c r="D26" s="86"/>
      <c r="E26" s="86"/>
      <c r="F26" s="86"/>
      <c r="G26" s="95"/>
      <c r="H26" s="86"/>
      <c r="I26" s="82"/>
      <c r="J26" s="81"/>
      <c r="K26" s="91">
        <v>79</v>
      </c>
      <c r="L26" s="410"/>
      <c r="M26" s="106"/>
      <c r="N26" s="106"/>
      <c r="O26" s="106"/>
      <c r="P26" s="96"/>
      <c r="Q26" s="91"/>
      <c r="R26" s="91"/>
      <c r="S26" s="91"/>
      <c r="T26" s="91"/>
      <c r="U26" s="91"/>
      <c r="V26" s="91"/>
      <c r="W26" s="91"/>
      <c r="X26" s="91"/>
    </row>
    <row r="27" spans="1:24" ht="15" customHeight="1">
      <c r="A27" s="351"/>
      <c r="B27" s="80" t="str" cm="1">
        <f t="array" ref="B27">INDEX(Textes!$B:$D, K27, $K$2)</f>
        <v>Tageslichtnutzung</v>
      </c>
      <c r="C27" s="518"/>
      <c r="D27" s="518"/>
      <c r="E27" s="518"/>
      <c r="F27" s="519"/>
      <c r="G27" s="95"/>
      <c r="H27" s="95"/>
      <c r="J27" s="376" t="b">
        <f>(C27=Dropdowns!$A$196)</f>
        <v>0</v>
      </c>
      <c r="K27" s="96">
        <v>107</v>
      </c>
      <c r="L27" s="408" t="s">
        <v>5295</v>
      </c>
      <c r="Q27" s="91"/>
      <c r="R27" s="91"/>
      <c r="S27" s="91"/>
      <c r="T27" s="91"/>
      <c r="U27" s="91"/>
      <c r="V27" s="91"/>
      <c r="W27" s="91"/>
      <c r="X27" s="91"/>
    </row>
    <row r="28" spans="1:24" ht="15" customHeight="1">
      <c r="A28" s="351"/>
      <c r="B28" s="80" t="str" cm="1">
        <f t="array" ref="B28">INDEX(Textes!$B:$D, K28, $K$2)</f>
        <v>Glasanteil</v>
      </c>
      <c r="C28" s="520"/>
      <c r="D28" s="520"/>
      <c r="E28" s="520"/>
      <c r="F28" s="521"/>
      <c r="G28" s="95"/>
      <c r="H28" s="95"/>
      <c r="J28" s="377"/>
      <c r="K28" s="96">
        <v>80</v>
      </c>
      <c r="L28" s="406"/>
      <c r="Q28" s="91"/>
      <c r="R28" s="91"/>
      <c r="S28" s="91"/>
      <c r="T28" s="91"/>
      <c r="U28" s="91"/>
      <c r="V28" s="91"/>
      <c r="W28" s="91"/>
      <c r="X28" s="91"/>
    </row>
    <row r="29" spans="1:24" ht="15" customHeight="1">
      <c r="A29" s="351"/>
      <c r="B29" s="80" t="str" cm="1">
        <f t="array" ref="B29">INDEX(Textes!$B:$D, K29, $K$2)</f>
        <v>Raumhelligkeit</v>
      </c>
      <c r="C29" s="518"/>
      <c r="D29" s="518"/>
      <c r="E29" s="518"/>
      <c r="F29" s="519"/>
      <c r="G29" s="95"/>
      <c r="H29" s="95"/>
      <c r="I29" s="370">
        <f>IFERROR(MATCH(C29, Dropdowns!$A$16:$A$18, 0), 1)</f>
        <v>1</v>
      </c>
      <c r="K29" s="91">
        <v>81</v>
      </c>
      <c r="L29" s="411"/>
      <c r="M29" s="107"/>
      <c r="N29" s="107"/>
      <c r="O29" s="107"/>
      <c r="Q29" s="91"/>
      <c r="R29" s="91"/>
      <c r="S29" s="91"/>
      <c r="T29" s="91"/>
      <c r="U29" s="91"/>
      <c r="V29" s="91"/>
      <c r="W29" s="91"/>
      <c r="X29" s="91"/>
    </row>
    <row r="30" spans="1:24" ht="15" customHeight="1">
      <c r="A30" s="351"/>
      <c r="B30" s="80" t="str" cm="1">
        <f t="array" ref="B30">INDEX(Textes!$B:$D, K30, $K$2)</f>
        <v>Verschattung Umgebung</v>
      </c>
      <c r="C30" s="518"/>
      <c r="D30" s="518"/>
      <c r="E30" s="518"/>
      <c r="F30" s="519"/>
      <c r="G30" s="95"/>
      <c r="H30" s="95"/>
      <c r="I30" s="370">
        <f>IFERROR(MATCH(C30, Dropdowns!$A$22:$A$24, 0), 1)</f>
        <v>1</v>
      </c>
      <c r="K30" s="96">
        <v>82</v>
      </c>
      <c r="L30" s="411"/>
      <c r="M30" s="107"/>
      <c r="N30" s="107"/>
      <c r="O30" s="107"/>
      <c r="Q30" s="91"/>
      <c r="R30" s="91"/>
      <c r="S30" s="91"/>
      <c r="T30" s="91"/>
      <c r="U30" s="91"/>
      <c r="V30" s="91"/>
      <c r="W30" s="91"/>
      <c r="X30" s="91"/>
    </row>
    <row r="31" spans="1:24" ht="15" customHeight="1">
      <c r="A31" s="351"/>
      <c r="B31" s="80" t="str" cm="1">
        <f t="array" ref="B31">INDEX(Textes!$B:$D, K31, $K$2)</f>
        <v>Sonnenschutz Art</v>
      </c>
      <c r="C31" s="518"/>
      <c r="D31" s="518"/>
      <c r="E31" s="518"/>
      <c r="F31" s="519"/>
      <c r="G31" s="95"/>
      <c r="H31" s="95"/>
      <c r="I31" s="370">
        <f>IFERROR(MATCH(C31, Dropdowns!$A$42:$A$47, 0), 1)</f>
        <v>1</v>
      </c>
      <c r="K31" s="91">
        <v>83</v>
      </c>
      <c r="L31" s="406"/>
      <c r="Q31" s="91"/>
      <c r="R31" s="91"/>
      <c r="S31" s="91"/>
      <c r="T31" s="91"/>
      <c r="U31" s="91"/>
      <c r="V31" s="91"/>
      <c r="W31" s="91"/>
      <c r="X31" s="91"/>
    </row>
    <row r="32" spans="1:24" ht="15" customHeight="1">
      <c r="A32" s="351"/>
      <c r="B32" s="80" t="str" cm="1">
        <f t="array" ref="B32">INDEX(Textes!$B:$D, K32, $K$2)</f>
        <v>Sonnenschutz Regelung</v>
      </c>
      <c r="C32" s="518"/>
      <c r="D32" s="518"/>
      <c r="E32" s="518"/>
      <c r="F32" s="519"/>
      <c r="G32" s="95"/>
      <c r="H32" s="95"/>
      <c r="I32" s="370">
        <f>IFERROR(MATCH(C32, Dropdowns!$A$51:$A$56, 0), 1)</f>
        <v>1</v>
      </c>
      <c r="K32" s="96">
        <v>84</v>
      </c>
      <c r="L32" s="406"/>
      <c r="Q32" s="91"/>
      <c r="R32" s="91"/>
      <c r="S32" s="91"/>
      <c r="T32" s="91"/>
      <c r="U32" s="91"/>
      <c r="V32" s="91"/>
      <c r="W32" s="91"/>
      <c r="X32" s="91"/>
    </row>
    <row r="33" spans="1:24" ht="15" customHeight="1">
      <c r="A33" s="351"/>
      <c r="B33" s="80" t="str" cm="1">
        <f t="array" ref="B33">INDEX(Textes!$B:$D, K33, $K$2)</f>
        <v>Regelung Tageslicht</v>
      </c>
      <c r="C33" s="518"/>
      <c r="D33" s="518"/>
      <c r="E33" s="518"/>
      <c r="F33" s="519"/>
      <c r="G33" s="95"/>
      <c r="H33" s="95"/>
      <c r="I33" s="370">
        <f>IFERROR(MATCH(C33, Dropdowns!$A$8:$A$12, 0), 1)</f>
        <v>1</v>
      </c>
      <c r="K33" s="91">
        <v>85</v>
      </c>
      <c r="L33" s="406"/>
      <c r="Q33" s="91"/>
      <c r="R33" s="91"/>
      <c r="S33" s="91"/>
      <c r="T33" s="91"/>
      <c r="U33" s="91"/>
      <c r="V33" s="91"/>
      <c r="W33" s="91"/>
      <c r="X33" s="91"/>
    </row>
    <row r="34" spans="1:24">
      <c r="A34" s="351"/>
      <c r="B34" s="86"/>
      <c r="C34" s="95"/>
      <c r="D34" s="95"/>
      <c r="E34" s="95"/>
      <c r="F34" s="95"/>
      <c r="G34" s="95"/>
      <c r="H34" s="95"/>
      <c r="L34" s="406"/>
      <c r="M34" s="108"/>
      <c r="N34" s="108"/>
      <c r="O34" s="108"/>
      <c r="Q34" s="91"/>
      <c r="R34" s="91"/>
      <c r="S34" s="91"/>
      <c r="T34" s="91"/>
      <c r="U34" s="91"/>
      <c r="V34" s="91"/>
      <c r="W34" s="91"/>
      <c r="X34" s="91"/>
    </row>
    <row r="35" spans="1:24" s="90" customFormat="1" ht="21.2" hidden="1" customHeight="1">
      <c r="A35" s="354"/>
      <c r="B35" s="102"/>
      <c r="C35" s="103"/>
      <c r="D35" s="103"/>
      <c r="E35" s="103"/>
      <c r="F35" s="103"/>
      <c r="G35" s="103"/>
      <c r="H35" s="101"/>
      <c r="I35" s="416"/>
      <c r="J35" s="414"/>
      <c r="K35" s="108"/>
      <c r="L35" s="406"/>
      <c r="M35" s="108"/>
      <c r="N35" s="108"/>
      <c r="O35" s="108"/>
      <c r="P35" s="96"/>
      <c r="Q35" s="91"/>
      <c r="R35" s="91"/>
      <c r="S35" s="91"/>
      <c r="T35" s="91"/>
      <c r="U35" s="91"/>
      <c r="V35" s="91"/>
      <c r="W35" s="91"/>
      <c r="X35" s="91"/>
    </row>
    <row r="36" spans="1:24" s="90" customFormat="1" ht="21.2" hidden="1" customHeight="1">
      <c r="A36" s="354"/>
      <c r="B36" s="174">
        <f>A!$H$5</f>
        <v>2023</v>
      </c>
      <c r="C36" s="103" t="s">
        <v>130</v>
      </c>
      <c r="D36" s="103" t="s">
        <v>131</v>
      </c>
      <c r="E36" s="103" t="s">
        <v>132</v>
      </c>
      <c r="F36" s="103" t="s">
        <v>5297</v>
      </c>
      <c r="G36" s="103" t="s">
        <v>5312</v>
      </c>
      <c r="H36" s="101"/>
      <c r="I36" s="413"/>
      <c r="J36" s="429" t="b">
        <f>A!N10</f>
        <v>0</v>
      </c>
      <c r="K36" s="108"/>
      <c r="L36" s="408" t="s">
        <v>5311</v>
      </c>
      <c r="M36" s="104"/>
      <c r="N36" s="104"/>
      <c r="O36" s="104"/>
      <c r="P36" s="96"/>
      <c r="Q36" s="91"/>
      <c r="R36" s="91"/>
      <c r="S36" s="91"/>
      <c r="T36" s="91"/>
      <c r="U36" s="91"/>
      <c r="V36" s="91"/>
      <c r="W36" s="91"/>
      <c r="X36" s="91"/>
    </row>
    <row r="37" spans="1:24" ht="15" hidden="1" customHeight="1">
      <c r="A37" s="354"/>
      <c r="B37" s="385" t="s">
        <v>179</v>
      </c>
      <c r="C37" s="384" cm="1">
        <f t="array" ref="C37">IF($J$9, $C15, INDEX(DB_SIA, $I$9, $I37))</f>
        <v>3.5</v>
      </c>
      <c r="D37" s="384" cm="1">
        <f t="array" ref="D37">IF($J$9, $C15, INDEX(DB_SIA, $I$9, $I37))</f>
        <v>3.5</v>
      </c>
      <c r="E37" s="384" cm="1">
        <f t="array" ref="E37">IF($J$9, $C15, INDEX(DB_SIA, $I$9, $I37))</f>
        <v>3.5</v>
      </c>
      <c r="F37" s="384" cm="1">
        <f t="array" ref="F37">IF($J$9, $C15, INDEX(DB_SIA, $I$9, $I37))</f>
        <v>3.5</v>
      </c>
      <c r="G37" s="384" cm="1">
        <f t="array" ref="G37">IF($J$9, $C15, INDEX(DB_SIA, $I$9, $I37))</f>
        <v>3.5</v>
      </c>
      <c r="H37" s="101"/>
      <c r="I37" s="421">
        <v>2</v>
      </c>
      <c r="J37" s="414"/>
      <c r="K37" s="108"/>
      <c r="L37" s="406"/>
      <c r="M37" s="389" t="s">
        <v>5302</v>
      </c>
      <c r="Q37" s="91"/>
      <c r="R37" s="91"/>
      <c r="S37" s="91"/>
      <c r="T37" s="91"/>
      <c r="U37" s="91"/>
      <c r="V37" s="91"/>
      <c r="W37" s="91"/>
      <c r="X37" s="91"/>
    </row>
    <row r="38" spans="1:24" ht="15" hidden="1" customHeight="1">
      <c r="A38" s="354"/>
      <c r="B38" s="385" t="s">
        <v>180</v>
      </c>
      <c r="C38" s="384" cm="1">
        <f t="array" ref="C38">IF($J$9, $C16, INDEX(DB_SIA, $I$9, $I38))</f>
        <v>4</v>
      </c>
      <c r="D38" s="384" cm="1">
        <f t="array" ref="D38">IF($J$9, $C16, INDEX(DB_SIA, $I$9, $I38))</f>
        <v>4</v>
      </c>
      <c r="E38" s="384" cm="1">
        <f t="array" ref="E38">IF($J$9, $C16, INDEX(DB_SIA, $I$9, $I38))</f>
        <v>4</v>
      </c>
      <c r="F38" s="384" cm="1">
        <f t="array" ref="F38">IF($J$9, $C16, INDEX(DB_SIA, $I$9, $I38))</f>
        <v>4</v>
      </c>
      <c r="G38" s="384" cm="1">
        <f t="array" ref="G38">IF($J$9, $C16, INDEX(DB_SIA, $I$9, $I38))</f>
        <v>4</v>
      </c>
      <c r="H38" s="101"/>
      <c r="I38" s="421">
        <v>3</v>
      </c>
      <c r="J38" s="414"/>
      <c r="K38" s="108"/>
      <c r="L38" s="406"/>
      <c r="M38" s="418" t="s">
        <v>5303</v>
      </c>
      <c r="Q38" s="91"/>
      <c r="R38" s="91"/>
      <c r="S38" s="91"/>
      <c r="T38" s="91"/>
      <c r="U38" s="91"/>
      <c r="V38" s="91"/>
      <c r="W38" s="91"/>
      <c r="X38" s="91"/>
    </row>
    <row r="39" spans="1:24" ht="15" hidden="1" customHeight="1">
      <c r="A39" s="354"/>
      <c r="B39" s="385" t="s">
        <v>152</v>
      </c>
      <c r="C39" s="384" cm="1">
        <f t="array" ref="C39">IF($J$9, $C17, INDEX(DB_SIA, $I$9, $I39))</f>
        <v>2.2000000000000002</v>
      </c>
      <c r="D39" s="384" cm="1">
        <f t="array" ref="D39">IF($J$9, $C17, INDEX(DB_SIA, $I$9, $I39))</f>
        <v>2.2000000000000002</v>
      </c>
      <c r="E39" s="384" cm="1">
        <f t="array" ref="E39">IF($J$9, $C17, INDEX(DB_SIA, $I$9, $I39))</f>
        <v>2.2000000000000002</v>
      </c>
      <c r="F39" s="384" cm="1">
        <f t="array" ref="F39">IF($J$9, $C17, INDEX(DB_SIA, $I$9, $I39))</f>
        <v>2.2000000000000002</v>
      </c>
      <c r="G39" s="384" cm="1">
        <f t="array" ref="G39">IF($J$9, $C17, INDEX(DB_SIA, $I$9, $I39))</f>
        <v>2.2000000000000002</v>
      </c>
      <c r="H39" s="101"/>
      <c r="I39" s="421">
        <v>4</v>
      </c>
      <c r="J39" s="414"/>
      <c r="K39" s="108"/>
      <c r="L39" s="406"/>
      <c r="M39" s="419" t="s">
        <v>5304</v>
      </c>
      <c r="Q39" s="91"/>
      <c r="R39" s="91"/>
      <c r="S39" s="91"/>
      <c r="T39" s="91"/>
      <c r="U39" s="91"/>
      <c r="V39" s="91"/>
      <c r="W39" s="91"/>
      <c r="X39" s="91"/>
    </row>
    <row r="40" spans="1:24" ht="15" hidden="1" customHeight="1">
      <c r="A40" s="354"/>
      <c r="B40" s="386" t="s">
        <v>181</v>
      </c>
      <c r="C40" s="384" cm="1">
        <f t="array" ref="C40">IF($J$9, $C18, INDEX(DB_SIA, $I$9, $I40))</f>
        <v>0.05</v>
      </c>
      <c r="D40" s="384" cm="1">
        <f t="array" ref="D40">IF($J$9, $C18, INDEX(DB_SIA, $I$9, $I40))</f>
        <v>0.05</v>
      </c>
      <c r="E40" s="384" cm="1">
        <f t="array" ref="E40">IF($J$9, $C18, INDEX(DB_SIA, $I$9, $I40))</f>
        <v>0.05</v>
      </c>
      <c r="F40" s="384" cm="1">
        <f t="array" ref="F40">IF($J$9, $C18, INDEX(DB_SIA, $I$9, $I40))</f>
        <v>0.05</v>
      </c>
      <c r="G40" s="384" cm="1">
        <f t="array" ref="G40">IF($J$9, $C18, INDEX(DB_SIA, $I$9, $I40))</f>
        <v>0.05</v>
      </c>
      <c r="H40" s="101"/>
      <c r="I40" s="421">
        <v>5</v>
      </c>
      <c r="J40" s="414"/>
      <c r="K40" s="108"/>
      <c r="L40" s="406"/>
      <c r="M40" s="417" t="s">
        <v>5305</v>
      </c>
      <c r="Q40" s="91"/>
      <c r="R40" s="91"/>
      <c r="S40" s="91"/>
      <c r="T40" s="91"/>
      <c r="U40" s="91"/>
      <c r="V40" s="91"/>
      <c r="W40" s="91"/>
      <c r="X40" s="91"/>
    </row>
    <row r="41" spans="1:24" ht="15" hidden="1" customHeight="1">
      <c r="A41" s="354"/>
      <c r="B41" s="389" t="s">
        <v>198</v>
      </c>
      <c r="C41" s="378">
        <f>(C$37*C$38) / ((C$39-C$40)*(C$37+C$38))</f>
        <v>0.86821705426356566</v>
      </c>
      <c r="D41" s="378">
        <f>(D$37*D$38) / ((D$39-D$40)*(D$37+D$38))</f>
        <v>0.86821705426356566</v>
      </c>
      <c r="E41" s="378">
        <f>(E$37*E$38) / ((E$39-E$40)*(E$37+E$38))</f>
        <v>0.86821705426356566</v>
      </c>
      <c r="F41" s="378">
        <f>(F$37*F$38) / ((F$39-F$40)*(F$37+F$38))</f>
        <v>0.86821705426356566</v>
      </c>
      <c r="G41" s="378">
        <f>(G$37*G$38) / ((G$39-G$40)*(G$37+G$38))</f>
        <v>0.86821705426356566</v>
      </c>
      <c r="H41" s="101"/>
      <c r="I41" s="415"/>
      <c r="J41" s="414"/>
      <c r="K41" s="108"/>
      <c r="L41" s="406"/>
      <c r="Q41" s="91"/>
      <c r="R41" s="91"/>
      <c r="S41" s="91"/>
      <c r="T41" s="91"/>
      <c r="U41" s="91"/>
      <c r="V41" s="91"/>
      <c r="W41" s="91"/>
      <c r="X41" s="91"/>
    </row>
    <row r="42" spans="1:24" ht="15" hidden="1" customHeight="1">
      <c r="A42" s="354"/>
      <c r="B42" s="385" t="s">
        <v>146</v>
      </c>
      <c r="C42" s="382" cm="1">
        <f t="array" ref="C42">IF($J$9, $C19, INDEX(DB_SIA, $I$9, $I42))</f>
        <v>0.5</v>
      </c>
      <c r="D42" s="382" cm="1">
        <f t="array" ref="D42">IF($J$9, $C19, INDEX(DB_SIA, $I$9, $I42))</f>
        <v>0.5</v>
      </c>
      <c r="E42" s="382" cm="1">
        <f t="array" ref="E42">IF($J$9, $C19, INDEX(DB_SIA, $I$9, $I42))</f>
        <v>0.5</v>
      </c>
      <c r="F42" s="382" cm="1">
        <f t="array" ref="F42">IF($J$9, $C19, INDEX(DB_SIA, $I$9, $I42))</f>
        <v>0.5</v>
      </c>
      <c r="G42" s="382" cm="1">
        <f t="array" ref="G42">IF($J$9, $C19, INDEX(DB_SIA, $I$9, $I42))</f>
        <v>0.5</v>
      </c>
      <c r="H42" s="101"/>
      <c r="I42" s="421">
        <v>7</v>
      </c>
      <c r="J42" s="414"/>
      <c r="K42" s="108"/>
      <c r="L42" s="406"/>
      <c r="Q42" s="91"/>
      <c r="R42" s="91"/>
      <c r="S42" s="91"/>
      <c r="T42" s="91"/>
      <c r="U42" s="91"/>
      <c r="V42" s="91"/>
      <c r="W42" s="91"/>
      <c r="X42" s="91"/>
    </row>
    <row r="43" spans="1:24" ht="15" hidden="1" customHeight="1">
      <c r="A43" s="354"/>
      <c r="B43" s="387" t="s">
        <v>145</v>
      </c>
      <c r="C43" s="382" cm="1">
        <f t="array" ref="C43">IF($J$9, $C20, INDEX(DB_SIA, $I$9, $I43))</f>
        <v>1</v>
      </c>
      <c r="D43" s="382" cm="1">
        <f t="array" ref="D43">IF($J$9, $C20, INDEX(DB_SIA, $I$9, $I43))</f>
        <v>1</v>
      </c>
      <c r="E43" s="382" cm="1">
        <f t="array" ref="E43">IF($J$9, $C20, INDEX(DB_SIA, $I$9, $I43))</f>
        <v>1</v>
      </c>
      <c r="F43" s="382" cm="1">
        <f t="array" ref="F43">IF($J$9, $C20, INDEX(DB_SIA, $I$9, $I43))</f>
        <v>1</v>
      </c>
      <c r="G43" s="382" cm="1">
        <f t="array" ref="G43">IF($J$9, $C20, INDEX(DB_SIA, $I$9, $I43))</f>
        <v>1</v>
      </c>
      <c r="H43" s="101"/>
      <c r="I43" s="421">
        <v>8</v>
      </c>
      <c r="J43" s="414"/>
      <c r="K43" s="108"/>
      <c r="L43" s="406"/>
      <c r="Q43" s="91"/>
      <c r="R43" s="91"/>
      <c r="S43" s="91"/>
      <c r="T43" s="91"/>
      <c r="U43" s="91"/>
      <c r="V43" s="91"/>
      <c r="W43" s="91"/>
      <c r="X43" s="91"/>
    </row>
    <row r="44" spans="1:24" ht="15" hidden="1" customHeight="1">
      <c r="A44" s="354"/>
      <c r="B44" s="385" t="s">
        <v>98</v>
      </c>
      <c r="C44" s="382" cm="1">
        <f t="array" ref="C44">IF($J$9, $C21, INDEX(DB_SIA, $I$9, $I44))</f>
        <v>365</v>
      </c>
      <c r="D44" s="382" cm="1">
        <f t="array" ref="D44">IF($J$9, $C21, INDEX(DB_SIA, $I$9, $I44))</f>
        <v>365</v>
      </c>
      <c r="E44" s="382" cm="1">
        <f t="array" ref="E44">IF($J$9, $C21, INDEX(DB_SIA, $I$9, $I44))</f>
        <v>365</v>
      </c>
      <c r="F44" s="382" cm="1">
        <f t="array" ref="F44">IF($J$9, $C21, INDEX(DB_SIA, $I$9, $I44))</f>
        <v>365</v>
      </c>
      <c r="G44" s="382" cm="1">
        <f t="array" ref="G44">IF($J$9, $C21, INDEX(DB_SIA, $I$9, $I44))</f>
        <v>365</v>
      </c>
      <c r="H44" s="101"/>
      <c r="I44" s="421">
        <v>9</v>
      </c>
      <c r="J44" s="414"/>
      <c r="K44" s="108"/>
      <c r="L44" s="406"/>
      <c r="Q44" s="91"/>
      <c r="R44" s="91"/>
      <c r="S44" s="91"/>
      <c r="T44" s="91"/>
      <c r="U44" s="91"/>
      <c r="V44" s="91"/>
      <c r="W44" s="91"/>
      <c r="X44" s="91"/>
    </row>
    <row r="45" spans="1:24" ht="15" hidden="1" customHeight="1">
      <c r="A45" s="354"/>
      <c r="B45" s="390" t="s">
        <v>148</v>
      </c>
      <c r="C45" s="194" cm="1">
        <f t="array" ref="C45">INDEX(DB_SIA, $I$9, $I45)</f>
        <v>0.9</v>
      </c>
      <c r="D45" s="194" cm="1">
        <f t="array" ref="D45">INDEX(DB_SIA, $I$9, $I45)</f>
        <v>0.9</v>
      </c>
      <c r="E45" s="194" cm="1">
        <f t="array" ref="E45">INDEX(DB_SIA, $I$9, $I45)</f>
        <v>0.9</v>
      </c>
      <c r="F45" s="194" cm="1">
        <f t="array" ref="F45">INDEX(DB_SIA, $I$9, $I45)</f>
        <v>0.9</v>
      </c>
      <c r="G45" s="194" cm="1">
        <f t="array" ref="G45">INDEX(DB_SIA, $I$9, $I45)</f>
        <v>0.9</v>
      </c>
      <c r="H45" s="101"/>
      <c r="I45" s="421">
        <v>10</v>
      </c>
      <c r="J45" s="414"/>
      <c r="K45" s="108"/>
      <c r="L45" s="406"/>
      <c r="Q45" s="91"/>
      <c r="R45" s="91"/>
      <c r="S45" s="91"/>
      <c r="T45" s="91"/>
      <c r="U45" s="91"/>
      <c r="V45" s="91"/>
      <c r="W45" s="91"/>
      <c r="X45" s="91"/>
    </row>
    <row r="46" spans="1:24" ht="15" hidden="1" customHeight="1">
      <c r="A46" s="354"/>
      <c r="B46" s="388" t="s">
        <v>182</v>
      </c>
      <c r="C46" s="379">
        <f>ROUND((C42+C43)*C44*C45,0)</f>
        <v>493</v>
      </c>
      <c r="D46" s="379">
        <f>ROUND((D42+D43)*D44*D45,0)</f>
        <v>493</v>
      </c>
      <c r="E46" s="379">
        <f>ROUND((E42+E43)*E44*E45,0)</f>
        <v>493</v>
      </c>
      <c r="F46" s="379">
        <f>ROUND((F42+F43)*F44*F45,0)</f>
        <v>493</v>
      </c>
      <c r="G46" s="379">
        <f>ROUND((G42+G43)*G44*G45,0)</f>
        <v>493</v>
      </c>
      <c r="H46" s="101"/>
      <c r="I46" s="415"/>
      <c r="J46" s="414"/>
      <c r="K46" s="108"/>
      <c r="L46" s="406"/>
      <c r="Q46" s="91"/>
      <c r="R46" s="91"/>
      <c r="S46" s="91"/>
      <c r="T46" s="91"/>
      <c r="U46" s="91"/>
      <c r="V46" s="91"/>
      <c r="W46" s="91"/>
      <c r="X46" s="91"/>
    </row>
    <row r="47" spans="1:24" ht="15" hidden="1" customHeight="1">
      <c r="A47" s="354"/>
      <c r="B47" s="385" t="s">
        <v>183</v>
      </c>
      <c r="C47" s="382" cm="1">
        <f t="array" ref="C47">IF($J$9, $C22, INDEX(DB_SIA, $I$9, $I47))</f>
        <v>150</v>
      </c>
      <c r="D47" s="382" cm="1">
        <f t="array" ref="D47">IF($J$9, $C22, INDEX(DB_SIA, $I$9, $I47))</f>
        <v>150</v>
      </c>
      <c r="E47" s="382" cm="1">
        <f t="array" ref="E47">IF($J$9, $C22, INDEX(DB_SIA, $I$9, $I47))</f>
        <v>150</v>
      </c>
      <c r="F47" s="382" cm="1">
        <f t="array" ref="F47">IF($J$9, $C22, INDEX(DB_SIA, $I$9, $I47))</f>
        <v>150</v>
      </c>
      <c r="G47" s="382" cm="1">
        <f t="array" ref="G47">IF($J$9, $C22, INDEX(DB_SIA, $I$9, $I47))</f>
        <v>150</v>
      </c>
      <c r="H47" s="101"/>
      <c r="I47" s="421">
        <v>12</v>
      </c>
      <c r="J47" s="414"/>
      <c r="K47" s="108"/>
      <c r="L47" s="406"/>
      <c r="Q47" s="91"/>
      <c r="R47" s="91"/>
      <c r="S47" s="91"/>
      <c r="T47" s="91"/>
      <c r="U47" s="91"/>
      <c r="V47" s="91"/>
      <c r="W47" s="91"/>
      <c r="X47" s="91"/>
    </row>
    <row r="48" spans="1:24" ht="15" hidden="1" customHeight="1">
      <c r="A48" s="354"/>
      <c r="B48" s="391" t="s">
        <v>184</v>
      </c>
      <c r="C48" s="181" cm="1">
        <f t="array" ref="C48">INDEX(DB_SIA, $I$9, $I48)</f>
        <v>1</v>
      </c>
      <c r="D48" s="181" cm="1">
        <f t="array" ref="D48">INDEX(DB_SIA, $I$9, $I48)</f>
        <v>1</v>
      </c>
      <c r="E48" s="181" cm="1">
        <f t="array" ref="E48">INDEX(DB_SIA, $I$9, $I48)</f>
        <v>1</v>
      </c>
      <c r="F48" s="181" cm="1">
        <f t="array" ref="F48">INDEX(DB_SIA, $I$9, $I48)</f>
        <v>1</v>
      </c>
      <c r="G48" s="181" cm="1">
        <f t="array" ref="G48">INDEX(DB_SIA, $I$9, $I48)</f>
        <v>1</v>
      </c>
      <c r="H48" s="101"/>
      <c r="I48" s="421">
        <v>13</v>
      </c>
      <c r="J48" s="414"/>
      <c r="K48" s="108"/>
      <c r="L48" s="406"/>
      <c r="Q48" s="91"/>
      <c r="R48" s="91"/>
      <c r="S48" s="91"/>
      <c r="T48" s="91"/>
      <c r="U48" s="91"/>
      <c r="V48" s="91"/>
      <c r="W48" s="91"/>
      <c r="X48" s="91"/>
    </row>
    <row r="49" spans="1:24" ht="15" hidden="1" customHeight="1">
      <c r="A49" s="354"/>
      <c r="B49" s="389" t="s">
        <v>185</v>
      </c>
      <c r="C49" s="381">
        <f>C47*C48</f>
        <v>150</v>
      </c>
      <c r="D49" s="381">
        <f>D47*D48</f>
        <v>150</v>
      </c>
      <c r="E49" s="381">
        <f>E47*E48</f>
        <v>150</v>
      </c>
      <c r="F49" s="381">
        <f>F47*F48</f>
        <v>150</v>
      </c>
      <c r="G49" s="381">
        <f>G47*G48</f>
        <v>150</v>
      </c>
      <c r="H49" s="101"/>
      <c r="I49" s="415"/>
      <c r="J49" s="414"/>
      <c r="K49" s="108"/>
      <c r="L49" s="406"/>
      <c r="Q49" s="91"/>
      <c r="R49" s="91"/>
      <c r="S49" s="91"/>
      <c r="T49" s="91"/>
      <c r="U49" s="91"/>
      <c r="V49" s="91"/>
      <c r="W49" s="91"/>
      <c r="X49" s="91"/>
    </row>
    <row r="50" spans="1:24" ht="15" hidden="1" customHeight="1">
      <c r="A50" s="354"/>
      <c r="B50" s="369" t="s">
        <v>186</v>
      </c>
      <c r="C50" s="420">
        <f>IF($J$27, $C$28, 0)</f>
        <v>0</v>
      </c>
      <c r="D50" s="420">
        <f t="shared" ref="D50:G50" si="0">IF($J$27, $C$28, 0)</f>
        <v>0</v>
      </c>
      <c r="E50" s="420">
        <f t="shared" si="0"/>
        <v>0</v>
      </c>
      <c r="F50" s="420">
        <f t="shared" si="0"/>
        <v>0</v>
      </c>
      <c r="G50" s="420">
        <f t="shared" si="0"/>
        <v>0</v>
      </c>
      <c r="H50" s="101"/>
      <c r="I50" s="414"/>
      <c r="J50" s="414"/>
      <c r="K50" s="108"/>
      <c r="L50" s="406"/>
      <c r="Q50" s="91"/>
      <c r="R50" s="91"/>
      <c r="S50" s="91"/>
      <c r="T50" s="91"/>
      <c r="U50" s="91"/>
      <c r="V50" s="91"/>
      <c r="W50" s="91"/>
      <c r="X50" s="91"/>
    </row>
    <row r="51" spans="1:24" ht="15" hidden="1" customHeight="1">
      <c r="A51" s="354"/>
      <c r="B51" s="389" t="s">
        <v>187</v>
      </c>
      <c r="C51" s="378">
        <f>C50*(C37*C39)/0.85</f>
        <v>0</v>
      </c>
      <c r="D51" s="378">
        <f>D50*(D37*D39)/0.85</f>
        <v>0</v>
      </c>
      <c r="E51" s="378">
        <f>E50*(E37*E39)/0.85</f>
        <v>0</v>
      </c>
      <c r="F51" s="378">
        <f>F50*(F37*F39)/0.85</f>
        <v>0</v>
      </c>
      <c r="G51" s="378">
        <f>G50*(G37*G39)/0.85</f>
        <v>0</v>
      </c>
      <c r="H51" s="101"/>
      <c r="I51" s="415"/>
      <c r="J51" s="414"/>
      <c r="K51" s="108"/>
      <c r="L51" s="406"/>
      <c r="Q51" s="91"/>
      <c r="R51" s="91"/>
      <c r="S51" s="91"/>
      <c r="T51" s="91"/>
      <c r="U51" s="91"/>
      <c r="V51" s="91"/>
      <c r="W51" s="91"/>
      <c r="X51" s="91"/>
    </row>
    <row r="52" spans="1:24" ht="15" hidden="1" customHeight="1">
      <c r="A52" s="354"/>
      <c r="B52" s="392" t="s">
        <v>188</v>
      </c>
      <c r="C52" s="181" cm="1">
        <f t="array" ref="C52">INDEX(DB_SIA, $I$9, $I52)</f>
        <v>0</v>
      </c>
      <c r="D52" s="181" cm="1">
        <f t="array" ref="D52">INDEX(DB_SIA, $I$9, $I52)</f>
        <v>0</v>
      </c>
      <c r="E52" s="181" cm="1">
        <f t="array" ref="E52">INDEX(DB_SIA, $I$9, $I52)</f>
        <v>0</v>
      </c>
      <c r="F52" s="181" cm="1">
        <f t="array" ref="F52">INDEX(DB_SIA, $I$9, $I52)</f>
        <v>0</v>
      </c>
      <c r="G52" s="181" cm="1">
        <f t="array" ref="G52">INDEX(DB_SIA, $I$9, $I52)</f>
        <v>0</v>
      </c>
      <c r="H52" s="101"/>
      <c r="I52" s="421">
        <v>17</v>
      </c>
      <c r="J52" s="414"/>
      <c r="K52" s="108"/>
      <c r="L52" s="406"/>
      <c r="Q52" s="91"/>
      <c r="R52" s="91"/>
      <c r="S52" s="91"/>
      <c r="T52" s="91"/>
      <c r="U52" s="91"/>
      <c r="V52" s="91"/>
      <c r="W52" s="91"/>
      <c r="X52" s="91"/>
    </row>
    <row r="53" spans="1:24" ht="15" hidden="1" customHeight="1">
      <c r="A53" s="354"/>
      <c r="B53" s="389" t="s">
        <v>189</v>
      </c>
      <c r="C53" s="380">
        <f>(C51+2*C52)/(C37*C38)</f>
        <v>0</v>
      </c>
      <c r="D53" s="380">
        <f>(D51+2*D52)/(D37*D38)</f>
        <v>0</v>
      </c>
      <c r="E53" s="380">
        <f>(E51+2*E52)/(E37*E38)</f>
        <v>0</v>
      </c>
      <c r="F53" s="380">
        <f>(F51+2*F52)/(F37*F38)</f>
        <v>0</v>
      </c>
      <c r="G53" s="380">
        <f>(G51+2*G52)/(G37*G38)</f>
        <v>0</v>
      </c>
      <c r="H53" s="101"/>
      <c r="I53" s="415"/>
      <c r="J53" s="414"/>
      <c r="K53" s="108"/>
      <c r="L53" s="406"/>
      <c r="Q53" s="91"/>
      <c r="R53" s="91"/>
      <c r="S53" s="91"/>
      <c r="T53" s="91"/>
      <c r="U53" s="91"/>
      <c r="V53" s="91"/>
      <c r="W53" s="91"/>
      <c r="X53" s="91"/>
    </row>
    <row r="54" spans="1:24" ht="15" hidden="1" customHeight="1">
      <c r="A54" s="354"/>
      <c r="B54" s="389" t="s">
        <v>190</v>
      </c>
      <c r="C54" s="380">
        <f>MAX(0.175,0.35*(0.375+(C49/800)))</f>
        <v>0.19687499999999999</v>
      </c>
      <c r="D54" s="380">
        <f>MAX(0.175,0.35*(0.375+(D49/800)))</f>
        <v>0.19687499999999999</v>
      </c>
      <c r="E54" s="380">
        <f>MAX(0.175,0.35*(0.375+(E49/800)))</f>
        <v>0.19687499999999999</v>
      </c>
      <c r="F54" s="380">
        <f>MAX(0.175,0.35*(0.375+(F49/800)))</f>
        <v>0.19687499999999999</v>
      </c>
      <c r="G54" s="380">
        <f>MAX(0.175,0.35*(0.375+(G49/800)))</f>
        <v>0.19687499999999999</v>
      </c>
      <c r="H54" s="101"/>
      <c r="I54" s="415"/>
      <c r="J54" s="414"/>
      <c r="K54" s="108"/>
      <c r="L54" s="406"/>
      <c r="Q54" s="91"/>
      <c r="R54" s="91"/>
      <c r="S54" s="91"/>
      <c r="T54" s="91"/>
      <c r="U54" s="91"/>
      <c r="V54" s="91"/>
      <c r="W54" s="91"/>
      <c r="X54" s="91"/>
    </row>
    <row r="55" spans="1:24" ht="15" hidden="1" customHeight="1">
      <c r="A55" s="354"/>
      <c r="B55" s="386" t="s">
        <v>99</v>
      </c>
      <c r="C55" s="383" t="str" cm="1">
        <f t="array" ref="C55">IF($J$9, INDEX(Dropdowns!$E$60:$E$62, $I$23), INDEX(DB_SIA, $I$9, $I55))</f>
        <v>DP</v>
      </c>
      <c r="D55" s="383" t="str" cm="1">
        <f t="array" ref="D55">IF($J$9, INDEX(Dropdowns!$E$60:$E$62, $I$23), INDEX(DB_SIA, $I$9, $I55))</f>
        <v>DP</v>
      </c>
      <c r="E55" s="383" t="str" cm="1">
        <f t="array" ref="E55">IF($J$9, INDEX(Dropdowns!$E$60:$E$62, $I$23), INDEX(DB_SIA, $I$9, $I55))</f>
        <v>DP</v>
      </c>
      <c r="F55" s="383" t="str" cm="1">
        <f t="array" ref="F55">IF($J$9, INDEX(Dropdowns!$E$60:$E$62, $I$23), INDEX(DB_SIA, $I$9, $I55))</f>
        <v>DP</v>
      </c>
      <c r="G55" s="383" t="str" cm="1">
        <f t="array" ref="G55">IF($J$9, INDEX(Dropdowns!$E$60:$E$62, $I$23), INDEX(DB_SIA, $I$9, $I55))</f>
        <v>DP</v>
      </c>
      <c r="H55" s="101"/>
      <c r="I55" s="421">
        <v>20</v>
      </c>
      <c r="J55" s="414"/>
      <c r="K55" s="108"/>
      <c r="L55" s="406"/>
      <c r="Q55" s="91"/>
      <c r="R55" s="91"/>
      <c r="S55" s="91"/>
      <c r="T55" s="91"/>
      <c r="U55" s="91"/>
      <c r="V55" s="91"/>
      <c r="W55" s="91"/>
      <c r="X55" s="91"/>
    </row>
    <row r="56" spans="1:24" ht="15" hidden="1" customHeight="1">
      <c r="A56" s="354"/>
      <c r="B56" s="354"/>
      <c r="C56" s="104"/>
      <c r="D56" s="104"/>
      <c r="E56" s="104"/>
      <c r="F56" s="104"/>
      <c r="G56" s="104"/>
      <c r="H56" s="354"/>
      <c r="I56" s="413"/>
      <c r="J56" s="414"/>
      <c r="K56" s="108"/>
      <c r="L56" s="406"/>
      <c r="M56" s="354"/>
      <c r="N56" s="354"/>
      <c r="O56" s="354"/>
      <c r="Q56" s="91"/>
      <c r="R56" s="91"/>
      <c r="S56" s="91"/>
      <c r="T56" s="91"/>
      <c r="U56" s="91"/>
      <c r="V56" s="91"/>
      <c r="W56" s="91"/>
      <c r="X56" s="91"/>
    </row>
    <row r="57" spans="1:24" ht="15" hidden="1" customHeight="1">
      <c r="A57" s="354"/>
      <c r="B57" s="422" t="s">
        <v>5306</v>
      </c>
      <c r="C57" s="373">
        <f>IF($B$36=2023, 0, 34)</f>
        <v>0</v>
      </c>
      <c r="D57" s="373">
        <f t="shared" ref="D57" si="1">IF($B$36=2023, 0, 34)</f>
        <v>0</v>
      </c>
      <c r="E57" s="428">
        <f>IF($B$36=2023, 0, 34) + 14</f>
        <v>14</v>
      </c>
      <c r="F57" s="428">
        <v>34</v>
      </c>
      <c r="G57" s="428">
        <v>0</v>
      </c>
      <c r="H57" s="101"/>
      <c r="I57" s="413"/>
      <c r="J57" s="414"/>
      <c r="K57" s="108"/>
      <c r="L57" s="423" t="s">
        <v>5307</v>
      </c>
      <c r="Q57" s="91"/>
      <c r="R57" s="91"/>
      <c r="S57" s="91"/>
      <c r="T57" s="91"/>
      <c r="U57" s="91"/>
      <c r="V57" s="91"/>
      <c r="W57" s="91"/>
      <c r="X57" s="91"/>
    </row>
    <row r="58" spans="1:24" ht="15" hidden="1" customHeight="1">
      <c r="A58" s="354"/>
      <c r="B58" s="425" t="s">
        <v>5308</v>
      </c>
      <c r="C58" s="426">
        <v>70</v>
      </c>
      <c r="D58" s="426">
        <v>70</v>
      </c>
      <c r="E58" s="426">
        <v>100</v>
      </c>
      <c r="F58" s="426">
        <v>70</v>
      </c>
      <c r="G58" s="426">
        <v>70</v>
      </c>
      <c r="H58" s="101"/>
      <c r="I58" s="413"/>
      <c r="J58" s="414"/>
      <c r="K58" s="108"/>
      <c r="L58" s="411" t="s">
        <v>226</v>
      </c>
      <c r="Q58" s="91"/>
      <c r="R58" s="91"/>
      <c r="S58" s="91"/>
      <c r="T58" s="91"/>
      <c r="U58" s="91"/>
      <c r="V58" s="91"/>
      <c r="W58" s="91"/>
      <c r="X58" s="91"/>
    </row>
    <row r="59" spans="1:24" ht="15" hidden="1" customHeight="1">
      <c r="A59" s="354"/>
      <c r="B59" s="393" t="s">
        <v>91</v>
      </c>
      <c r="C59" s="194" cm="1">
        <f t="array" ref="C59">IF(AND($J$9, $J$11), C$58, INDEX(DB_SIA, $I$9, $I59+C$57))</f>
        <v>90</v>
      </c>
      <c r="D59" s="194" cm="1">
        <f t="array" ref="D59">IF(AND($J$9, $J$11), D$58, INDEX(DB_SIA, $I$9, $I59+D$57))</f>
        <v>90</v>
      </c>
      <c r="E59" s="194" cm="1">
        <f t="array" ref="E59">IF(AND($J$9, $J$11), E$58, INDEX(DB_SIA, $I$9, $I59+E$57))</f>
        <v>130</v>
      </c>
      <c r="F59" s="194" cm="1">
        <f t="array" ref="F59">IF(AND($J$9, $J$11), F$58, INDEX(DB_SIA, $I$9, $I59+F$57))</f>
        <v>70</v>
      </c>
      <c r="G59" s="194" cm="1">
        <f t="array" ref="G59">IF(AND($J$9, $J$11), G$58, INDEX(DB_SIA, $I$9, $I59+G$57))</f>
        <v>90</v>
      </c>
      <c r="H59" s="101"/>
      <c r="I59" s="421">
        <v>21</v>
      </c>
      <c r="J59" s="414"/>
      <c r="K59" s="108"/>
      <c r="L59" s="406"/>
      <c r="Q59" s="91"/>
      <c r="R59" s="91"/>
      <c r="S59" s="91"/>
      <c r="T59" s="91"/>
      <c r="U59" s="91"/>
      <c r="V59" s="91"/>
      <c r="W59" s="91"/>
      <c r="X59" s="91"/>
    </row>
    <row r="60" spans="1:24" ht="15" hidden="1" customHeight="1">
      <c r="A60" s="354"/>
      <c r="B60" s="392" t="s">
        <v>191</v>
      </c>
      <c r="C60" s="194" cm="1">
        <f t="array" ref="C60">INDEX(DB_SIA, $I$9, $I60+C$57)</f>
        <v>1.25</v>
      </c>
      <c r="D60" s="194" cm="1">
        <f t="array" ref="D60">INDEX(DB_SIA, $I$9, $I60+D$57)</f>
        <v>1.25</v>
      </c>
      <c r="E60" s="194" cm="1">
        <f t="array" ref="E60">INDEX(DB_SIA, $I$9, $I60+E$57)</f>
        <v>1.35</v>
      </c>
      <c r="F60" s="194" cm="1">
        <f t="array" ref="F60">INDEX(DB_SIA, $I$9, $I60+F$57)</f>
        <v>1.25</v>
      </c>
      <c r="G60" s="194" cm="1">
        <f t="array" ref="G60">INDEX(DB_SIA, $I$9, $I60+G$57)</f>
        <v>1.25</v>
      </c>
      <c r="H60" s="101"/>
      <c r="I60" s="421">
        <v>22</v>
      </c>
      <c r="J60" s="414"/>
      <c r="K60" s="108"/>
      <c r="L60" s="406"/>
      <c r="Q60" s="91"/>
      <c r="R60" s="91"/>
      <c r="S60" s="91"/>
      <c r="T60" s="91"/>
      <c r="U60" s="91"/>
      <c r="V60" s="91"/>
      <c r="W60" s="91"/>
      <c r="X60" s="91"/>
    </row>
    <row r="61" spans="1:24" ht="15" hidden="1" customHeight="1">
      <c r="A61" s="354"/>
      <c r="B61" s="389" t="s">
        <v>192</v>
      </c>
      <c r="C61" s="378">
        <f>C$60*(1-1/(C$41+1))</f>
        <v>0.58091286307053935</v>
      </c>
      <c r="D61" s="378">
        <f t="shared" ref="D61:G61" si="2">D$60*(1-1/(D$41+1))</f>
        <v>0.58091286307053935</v>
      </c>
      <c r="E61" s="378">
        <f t="shared" si="2"/>
        <v>0.62738589211618245</v>
      </c>
      <c r="F61" s="378">
        <f t="shared" si="2"/>
        <v>0.58091286307053935</v>
      </c>
      <c r="G61" s="378">
        <f t="shared" si="2"/>
        <v>0.58091286307053935</v>
      </c>
      <c r="H61" s="101"/>
      <c r="I61" s="413"/>
      <c r="J61" s="414"/>
      <c r="K61" s="108"/>
      <c r="L61" s="406"/>
      <c r="Q61" s="91"/>
      <c r="R61" s="91"/>
      <c r="S61" s="91"/>
      <c r="T61" s="91"/>
      <c r="U61" s="91"/>
      <c r="V61" s="91"/>
      <c r="W61" s="91"/>
      <c r="X61" s="91"/>
    </row>
    <row r="62" spans="1:24" ht="15" hidden="1" customHeight="1">
      <c r="A62" s="354"/>
      <c r="B62" s="392" t="s">
        <v>5309</v>
      </c>
      <c r="C62" s="424" cm="1">
        <f t="array" ref="C62">INDEX(Dropdowns!$E$8:$E$12, $I$33)</f>
        <v>1</v>
      </c>
      <c r="D62" s="105" cm="1">
        <f t="array" ref="D62">INDEX(DB_SIA, $I$9, $I62+D$57)</f>
        <v>2</v>
      </c>
      <c r="E62" s="105" cm="1">
        <f t="array" ref="E62">INDEX(DB_SIA, $I$9, $I62+E$57)</f>
        <v>1</v>
      </c>
      <c r="F62" s="105" cm="1">
        <f t="array" ref="F62">INDEX(DB_SIA, $I$9, $I62+F$57)</f>
        <v>2</v>
      </c>
      <c r="G62" s="424">
        <f>C62</f>
        <v>1</v>
      </c>
      <c r="H62" s="101"/>
      <c r="I62" s="421">
        <v>24</v>
      </c>
      <c r="J62" s="414"/>
      <c r="K62" s="108"/>
      <c r="L62" s="406"/>
      <c r="Q62" s="91"/>
      <c r="R62" s="91"/>
      <c r="S62" s="91"/>
      <c r="T62" s="91"/>
      <c r="U62" s="91"/>
      <c r="V62" s="91"/>
      <c r="W62" s="91"/>
      <c r="X62" s="91"/>
    </row>
    <row r="63" spans="1:24" ht="15" hidden="1" customHeight="1">
      <c r="A63" s="354"/>
      <c r="B63" s="392" t="s">
        <v>14</v>
      </c>
      <c r="C63" s="424" cm="1">
        <f t="array" ref="C63">INDEX(Dropdowns!$E$16:$E$18, $I$29)</f>
        <v>1</v>
      </c>
      <c r="D63" s="105" cm="1">
        <f t="array" ref="D63">INDEX(DB_SIA, $I$9, $I63+D$57)</f>
        <v>1.1000000000000001</v>
      </c>
      <c r="E63" s="105" cm="1">
        <f t="array" ref="E63">INDEX(DB_SIA, $I$9, $I63+E$57)</f>
        <v>1</v>
      </c>
      <c r="F63" s="105" cm="1">
        <f t="array" ref="F63">INDEX(DB_SIA, $I$9, $I63+F$57)</f>
        <v>1.1000000000000001</v>
      </c>
      <c r="G63" s="424">
        <f>C63</f>
        <v>1</v>
      </c>
      <c r="H63" s="101"/>
      <c r="I63" s="421">
        <v>25</v>
      </c>
      <c r="J63" s="414"/>
      <c r="K63" s="108"/>
      <c r="L63" s="406"/>
      <c r="Q63" s="91"/>
      <c r="R63" s="91"/>
      <c r="S63" s="91"/>
      <c r="T63" s="91"/>
      <c r="U63" s="91"/>
      <c r="V63" s="91"/>
      <c r="W63" s="91"/>
      <c r="X63" s="91"/>
    </row>
    <row r="64" spans="1:24" ht="15" hidden="1" customHeight="1">
      <c r="A64" s="354"/>
      <c r="B64" s="392" t="s">
        <v>15</v>
      </c>
      <c r="C64" s="105" cm="1">
        <f t="array" ref="C64">INDEX(DB_SIA, $I$9, $I64+C$57)</f>
        <v>1</v>
      </c>
      <c r="D64" s="105" cm="1">
        <f t="array" ref="D64">INDEX(DB_SIA, $I$9, $I64+D$57)</f>
        <v>1</v>
      </c>
      <c r="E64" s="105" cm="1">
        <f t="array" ref="E64">INDEX(DB_SIA, $I$9, $I64+E$57)</f>
        <v>1</v>
      </c>
      <c r="F64" s="105" cm="1">
        <f t="array" ref="F64">INDEX(DB_SIA, $I$9, $I64+F$57)</f>
        <v>1</v>
      </c>
      <c r="G64" s="105" cm="1">
        <f t="array" ref="G64">INDEX(DB_SIA, $I$9, $I64+G$57)</f>
        <v>1</v>
      </c>
      <c r="H64" s="101"/>
      <c r="I64" s="421">
        <v>26</v>
      </c>
      <c r="J64" s="414"/>
      <c r="K64" s="108"/>
      <c r="L64" s="406"/>
      <c r="Q64" s="91"/>
      <c r="R64" s="91"/>
      <c r="S64" s="91"/>
      <c r="T64" s="91"/>
      <c r="U64" s="91"/>
      <c r="V64" s="91"/>
      <c r="W64" s="91"/>
      <c r="X64" s="91"/>
    </row>
    <row r="65" spans="1:24" ht="15" hidden="1" customHeight="1">
      <c r="A65" s="354"/>
      <c r="B65" s="392" t="s">
        <v>16</v>
      </c>
      <c r="C65" s="424" cm="1">
        <f t="array" ref="C65">INDEX(Dropdowns!$E$42:$E$47, $I$31) * INDEX(Dropdowns!$E$51:$E$56, $I$32)</f>
        <v>1</v>
      </c>
      <c r="D65" s="105" cm="1">
        <f t="array" ref="D65">INDEX(DB_SIA, $I$9, $I65+D$57)</f>
        <v>1.44</v>
      </c>
      <c r="E65" s="105" cm="1">
        <f t="array" ref="E65">INDEX(DB_SIA, $I$9, $I65+E$57)</f>
        <v>1</v>
      </c>
      <c r="F65" s="105" cm="1">
        <f t="array" ref="F65">INDEX(DB_SIA, $I$9, $I65+F$57)</f>
        <v>1.44</v>
      </c>
      <c r="G65" s="424">
        <f>C65</f>
        <v>1</v>
      </c>
      <c r="H65" s="101"/>
      <c r="I65" s="421">
        <v>27</v>
      </c>
      <c r="J65" s="414"/>
      <c r="K65" s="108"/>
      <c r="L65" s="406"/>
      <c r="Q65" s="91"/>
      <c r="R65" s="91"/>
      <c r="S65" s="91"/>
      <c r="T65" s="91"/>
      <c r="U65" s="91"/>
      <c r="V65" s="91"/>
      <c r="W65" s="91"/>
      <c r="X65" s="91"/>
    </row>
    <row r="66" spans="1:24" ht="15" hidden="1" customHeight="1">
      <c r="A66" s="354"/>
      <c r="B66" s="389" t="s">
        <v>153</v>
      </c>
      <c r="C66" s="378">
        <f>0.8+0.2/(C39-0.2-1.8)</f>
        <v>1.8000000000000003</v>
      </c>
      <c r="D66" s="378">
        <f>0.8+0.2/(D39-0.2-1.8)</f>
        <v>1.8000000000000003</v>
      </c>
      <c r="E66" s="378">
        <f>0.8+0.2/(E39-0.2-1.8)</f>
        <v>1.8000000000000003</v>
      </c>
      <c r="F66" s="378">
        <f>0.8+0.2/(F39-0.2-1.8)</f>
        <v>1.8000000000000003</v>
      </c>
      <c r="G66" s="378">
        <f>0.8+0.2/(G39-0.2-1.8)</f>
        <v>1.8000000000000003</v>
      </c>
      <c r="H66" s="101"/>
      <c r="I66" s="413"/>
      <c r="J66" s="414"/>
      <c r="K66" s="108"/>
      <c r="L66" s="406"/>
      <c r="Q66" s="91"/>
      <c r="R66" s="91"/>
      <c r="S66" s="91"/>
      <c r="T66" s="91"/>
      <c r="U66" s="91"/>
      <c r="V66" s="91"/>
      <c r="W66" s="91"/>
      <c r="X66" s="91"/>
    </row>
    <row r="67" spans="1:24" ht="15" hidden="1" customHeight="1">
      <c r="A67" s="354"/>
      <c r="B67" s="392" t="s">
        <v>18</v>
      </c>
      <c r="C67" s="105" cm="1">
        <f t="array" ref="C67">INDEX(DB_SIA, $I$9, $I67+C$57)</f>
        <v>1</v>
      </c>
      <c r="D67" s="105" cm="1">
        <f t="array" ref="D67">INDEX(DB_SIA, $I$9, $I67+D$57)</f>
        <v>1</v>
      </c>
      <c r="E67" s="105" cm="1">
        <f t="array" ref="E67">INDEX(DB_SIA, $I$9, $I67+E$57)</f>
        <v>1</v>
      </c>
      <c r="F67" s="105" cm="1">
        <f t="array" ref="F67">INDEX(DB_SIA, $I$9, $I67+F$57)</f>
        <v>1</v>
      </c>
      <c r="G67" s="105" cm="1">
        <f t="array" ref="G67">INDEX(DB_SIA, $I$9, $I67+G$57)</f>
        <v>1</v>
      </c>
      <c r="H67" s="101"/>
      <c r="I67" s="421">
        <v>29</v>
      </c>
      <c r="J67" s="414"/>
      <c r="K67" s="108"/>
      <c r="L67" s="406"/>
      <c r="Q67" s="91"/>
      <c r="R67" s="91"/>
      <c r="S67" s="91"/>
      <c r="T67" s="91"/>
      <c r="U67" s="91"/>
      <c r="V67" s="91"/>
      <c r="W67" s="91"/>
      <c r="X67" s="91"/>
    </row>
    <row r="68" spans="1:24" ht="15" hidden="1" customHeight="1">
      <c r="A68" s="354"/>
      <c r="B68" s="369" t="s">
        <v>19</v>
      </c>
      <c r="C68" s="427" cm="1">
        <f t="array" ref="C68">INDEX(Dropdowns!$E$22:$E$24, $I$30)</f>
        <v>1</v>
      </c>
      <c r="D68" s="427" cm="1">
        <f t="array" ref="D68">INDEX(Dropdowns!$E$22:$E$24, $I$30)</f>
        <v>1</v>
      </c>
      <c r="E68" s="427" cm="1">
        <f t="array" ref="E68">INDEX(Dropdowns!$E$22:$E$24, $I$30)</f>
        <v>1</v>
      </c>
      <c r="F68" s="427" cm="1">
        <f t="array" ref="F68">INDEX(Dropdowns!$E$22:$E$24, $I$30)</f>
        <v>1</v>
      </c>
      <c r="G68" s="427" cm="1">
        <f t="array" ref="G68">INDEX(Dropdowns!$E$22:$E$24, $I$30)</f>
        <v>1</v>
      </c>
      <c r="H68" s="101"/>
      <c r="I68" s="414"/>
      <c r="J68" s="414"/>
      <c r="K68" s="108"/>
      <c r="L68" s="411" t="s">
        <v>5310</v>
      </c>
      <c r="Q68" s="91"/>
      <c r="R68" s="91"/>
      <c r="S68" s="91"/>
      <c r="T68" s="91"/>
      <c r="U68" s="91"/>
      <c r="V68" s="91"/>
      <c r="W68" s="91"/>
      <c r="X68" s="91"/>
    </row>
    <row r="69" spans="1:24" ht="15" hidden="1" customHeight="1">
      <c r="A69" s="354"/>
      <c r="B69" s="389" t="s">
        <v>5265</v>
      </c>
      <c r="C69" s="378">
        <f>MIN(11, 2*C62*C63*C64*MAX(C66, C67)*C65*$F$68)</f>
        <v>3.6000000000000005</v>
      </c>
      <c r="D69" s="378">
        <f>MIN(11, 2*D62*D63*D64*MAX(D66, D67)*D65*$F$68)</f>
        <v>11</v>
      </c>
      <c r="E69" s="378">
        <f>MIN(11, 2*E62*E63*E64*MAX(E66, E67)*E65*$F$68)</f>
        <v>3.6000000000000005</v>
      </c>
      <c r="F69" s="378">
        <f>MIN(11, 2*F62*F63*F64*MAX(F66, F67)*F65*$F$68)</f>
        <v>11</v>
      </c>
      <c r="G69" s="378">
        <f>MIN(11, 2*G62*G63*G64*MAX(G66, G67)*G65*$F$68)</f>
        <v>3.6000000000000005</v>
      </c>
      <c r="H69" s="101"/>
      <c r="I69" s="413"/>
      <c r="J69" s="414"/>
      <c r="K69" s="108"/>
      <c r="L69" s="406"/>
      <c r="Q69" s="91"/>
      <c r="R69" s="91"/>
      <c r="S69" s="91"/>
      <c r="T69" s="91"/>
      <c r="U69" s="91"/>
      <c r="V69" s="91"/>
      <c r="W69" s="91"/>
      <c r="X69" s="91"/>
    </row>
    <row r="70" spans="1:24" ht="15" hidden="1" customHeight="1">
      <c r="A70" s="354"/>
      <c r="B70" s="389" t="s">
        <v>5266</v>
      </c>
      <c r="C70" s="378">
        <f>IF(C53&gt;C54, C69, 0.5*(11-C69)*COS(PI()*C53/C54)+0.5*(11+C69))</f>
        <v>11</v>
      </c>
      <c r="D70" s="378">
        <f>IF(D53&gt;D54, D69, 0.5*(11-D69)*COS(PI()*D53/D54)+0.5*(11+D69))</f>
        <v>11</v>
      </c>
      <c r="E70" s="378">
        <f>IF(E53&gt;E54, E69, 0.5*(11-E69)*COS(PI()*E53/E54)+0.5*(11+E69))</f>
        <v>11</v>
      </c>
      <c r="F70" s="378">
        <f>IF(F53&gt;F54, F69, 0.5*(11-F69)*COS(PI()*F53/F54)+0.5*(11+F69))</f>
        <v>11</v>
      </c>
      <c r="G70" s="378">
        <f>IF(G53&gt;G54, G69, 0.5*(11-G69)*COS(PI()*G53/G54)+0.5*(11+G69))</f>
        <v>11</v>
      </c>
      <c r="H70" s="101"/>
      <c r="I70" s="413"/>
      <c r="J70" s="414"/>
      <c r="K70" s="108"/>
      <c r="L70" s="406"/>
      <c r="Q70" s="91"/>
      <c r="R70" s="91"/>
      <c r="S70" s="91"/>
      <c r="T70" s="91"/>
      <c r="U70" s="91"/>
      <c r="V70" s="91"/>
      <c r="W70" s="91"/>
      <c r="X70" s="91"/>
    </row>
    <row r="71" spans="1:24" ht="15" hidden="1" customHeight="1">
      <c r="A71" s="354"/>
      <c r="B71" s="392" t="s">
        <v>22</v>
      </c>
      <c r="C71" s="424" cm="1">
        <f t="array" ref="C71">INDEX((Dropdowns!$E$67:$G$76, Dropdowns!$E$79:$G$87), $I$24, MATCH($C$55,Dropdowns!$E$66:$G$66,0), IF($B$36=2017, 1, 2))</f>
        <v>0.4</v>
      </c>
      <c r="D71" s="105" cm="1">
        <f t="array" ref="D71">INDEX(DB_SIA, $I$9, $I71+D$57)</f>
        <v>1</v>
      </c>
      <c r="E71" s="105" cm="1">
        <f t="array" ref="E71">INDEX(DB_SIA, $I$9, $I71+E$57)</f>
        <v>1</v>
      </c>
      <c r="F71" s="105" cm="1">
        <f t="array" ref="F71">INDEX(DB_SIA, $I$9, $I71+F$57)</f>
        <v>1</v>
      </c>
      <c r="G71" s="424">
        <f>INDEX(Dropdowns!$E$70:$G$70, MATCH($G$55,Dropdowns!$E$66:$G$66,0))</f>
        <v>0.9</v>
      </c>
      <c r="H71" s="101"/>
      <c r="I71" s="421">
        <v>33</v>
      </c>
      <c r="J71" s="414"/>
      <c r="K71" s="108"/>
      <c r="L71" s="406"/>
      <c r="Q71" s="91"/>
      <c r="R71" s="91"/>
      <c r="S71" s="91"/>
      <c r="T71" s="91"/>
      <c r="U71" s="91"/>
      <c r="V71" s="91"/>
      <c r="W71" s="91"/>
      <c r="X71" s="91"/>
    </row>
    <row r="72" spans="1:24" ht="15" hidden="1" customHeight="1">
      <c r="A72" s="354"/>
      <c r="B72" s="392" t="s">
        <v>149</v>
      </c>
      <c r="C72" s="105" cm="1">
        <f t="array" ref="C72">INDEX(DB_SIA, $I$9, $I72+C$57)</f>
        <v>1</v>
      </c>
      <c r="D72" s="105" cm="1">
        <f t="array" ref="D72">INDEX(DB_SIA, $I$9, $I72+D$57)</f>
        <v>1</v>
      </c>
      <c r="E72" s="105" cm="1">
        <f t="array" ref="E72">INDEX(DB_SIA, $I$9, $I72+E$57)</f>
        <v>0.5</v>
      </c>
      <c r="F72" s="105" cm="1">
        <f t="array" ref="F72">INDEX(DB_SIA, $I$9, $I72+F$57)</f>
        <v>1</v>
      </c>
      <c r="G72" s="105" cm="1">
        <f t="array" ref="G72">INDEX(DB_SIA, $I$9, $I72+G$57)</f>
        <v>1</v>
      </c>
      <c r="H72" s="101"/>
      <c r="I72" s="421">
        <v>34</v>
      </c>
      <c r="J72" s="414"/>
      <c r="K72" s="108"/>
      <c r="L72" s="406"/>
      <c r="Q72" s="91"/>
      <c r="R72" s="91"/>
      <c r="S72" s="91"/>
      <c r="T72" s="91"/>
      <c r="U72" s="91"/>
      <c r="V72" s="91"/>
      <c r="W72" s="91"/>
      <c r="X72" s="91"/>
    </row>
    <row r="73" spans="1:24" ht="15" hidden="1" customHeight="1">
      <c r="A73" s="354"/>
      <c r="B73" s="388" t="s">
        <v>196</v>
      </c>
      <c r="C73" s="336">
        <f>C49/(0.8*C59*C61)</f>
        <v>3.5863095238095242</v>
      </c>
      <c r="D73" s="336">
        <f>D49/(0.8*D59*D61)</f>
        <v>3.5863095238095242</v>
      </c>
      <c r="E73" s="336">
        <f>E49/(0.8*E59*E61)</f>
        <v>2.2989163614163619</v>
      </c>
      <c r="F73" s="336">
        <f>F49/(0.8*F59*F61)</f>
        <v>4.6109693877551026</v>
      </c>
      <c r="G73" s="336">
        <f>G49/(0.8*G59*G61)</f>
        <v>3.5863095238095242</v>
      </c>
      <c r="H73" s="101"/>
      <c r="I73" s="413"/>
      <c r="J73" s="414"/>
      <c r="K73" s="108"/>
      <c r="L73" s="406"/>
      <c r="Q73" s="91"/>
      <c r="R73" s="91"/>
      <c r="S73" s="91"/>
      <c r="T73" s="91"/>
      <c r="U73" s="91"/>
      <c r="V73" s="91"/>
      <c r="W73" s="91"/>
      <c r="X73" s="91"/>
    </row>
    <row r="74" spans="1:24" ht="15" hidden="1" customHeight="1">
      <c r="A74" s="354"/>
      <c r="B74" s="388" t="s">
        <v>195</v>
      </c>
      <c r="C74" s="337">
        <f>C71*((C70*C42)/11+C43)*C45*C44*C72</f>
        <v>197.10000000000005</v>
      </c>
      <c r="D74" s="337">
        <f>D71*((D70*D42)/11+D43)*D45*D44*D72</f>
        <v>492.75000000000006</v>
      </c>
      <c r="E74" s="337">
        <f>E71*((E70*E42)/11+E43)*E45*E44*E72</f>
        <v>246.37500000000003</v>
      </c>
      <c r="F74" s="337">
        <f>F71*((F70*F42)/11+F43)*F45*F44*F72</f>
        <v>492.75000000000006</v>
      </c>
      <c r="G74" s="337">
        <f>G71*((G70*G42)/11+G43)*G45*G44*G72</f>
        <v>443.47500000000002</v>
      </c>
      <c r="H74" s="101"/>
      <c r="I74" s="413"/>
      <c r="J74" s="414"/>
      <c r="K74" s="108"/>
      <c r="L74" s="406"/>
      <c r="Q74" s="91"/>
      <c r="R74" s="91"/>
      <c r="S74" s="91"/>
      <c r="T74" s="91"/>
      <c r="U74" s="91"/>
      <c r="V74" s="91"/>
      <c r="W74" s="91"/>
      <c r="X74" s="91"/>
    </row>
    <row r="75" spans="1:24" ht="15" hidden="1" customHeight="1">
      <c r="A75" s="354"/>
      <c r="B75" s="388" t="s">
        <v>197</v>
      </c>
      <c r="C75" s="336">
        <f>C74*C73/1000</f>
        <v>0.70686160714285751</v>
      </c>
      <c r="D75" s="336">
        <f>D74*D73/1000</f>
        <v>1.7671540178571434</v>
      </c>
      <c r="E75" s="336">
        <f>E74*E73/1000</f>
        <v>0.5663955185439562</v>
      </c>
      <c r="F75" s="336">
        <f>F74*F73/1000</f>
        <v>2.2720551658163273</v>
      </c>
      <c r="G75" s="336">
        <f>G74*G73/1000</f>
        <v>1.590438616071429</v>
      </c>
      <c r="H75" s="101"/>
      <c r="I75" s="413"/>
      <c r="J75" s="414"/>
      <c r="K75" s="108"/>
      <c r="L75" s="406"/>
      <c r="Q75" s="91"/>
      <c r="R75" s="91"/>
      <c r="S75" s="91"/>
      <c r="T75" s="91"/>
      <c r="U75" s="91"/>
      <c r="V75" s="91"/>
      <c r="W75" s="91"/>
      <c r="X75" s="91"/>
    </row>
    <row r="76" spans="1:24" ht="15" hidden="1" customHeight="1">
      <c r="A76" s="354"/>
      <c r="B76" s="354"/>
      <c r="C76" s="354"/>
      <c r="D76" s="354"/>
      <c r="E76" s="354"/>
      <c r="F76" s="354"/>
      <c r="G76" s="354"/>
      <c r="H76" s="354"/>
      <c r="I76" s="413"/>
      <c r="J76" s="414"/>
      <c r="K76" s="108"/>
      <c r="L76" s="108"/>
      <c r="M76" s="108"/>
      <c r="N76" s="108"/>
      <c r="O76" s="108"/>
      <c r="Q76" s="91"/>
      <c r="R76" s="91"/>
      <c r="S76" s="91"/>
      <c r="T76" s="91"/>
      <c r="U76" s="91"/>
      <c r="V76" s="91"/>
      <c r="W76" s="91"/>
      <c r="X76" s="91"/>
    </row>
    <row r="77" spans="1:24" s="90" customFormat="1" ht="21.2" customHeight="1">
      <c r="A77" s="350"/>
      <c r="B77" s="94" t="str" cm="1">
        <f t="array" ref="B77">INDEX(Textes!$B:$D, K77, $K$2)</f>
        <v>Leuchten</v>
      </c>
      <c r="C77" s="86"/>
      <c r="D77" s="86"/>
      <c r="E77" s="86"/>
      <c r="F77" s="86"/>
      <c r="G77" s="86"/>
      <c r="H77" s="86"/>
      <c r="I77" s="82"/>
      <c r="J77" s="82"/>
      <c r="K77" s="91">
        <v>86</v>
      </c>
      <c r="L77" s="98"/>
      <c r="M77" s="91"/>
      <c r="N77" s="91"/>
      <c r="O77" s="91"/>
      <c r="P77" s="96"/>
      <c r="Q77" s="91"/>
      <c r="R77" s="91"/>
      <c r="S77" s="91"/>
      <c r="T77" s="91"/>
      <c r="U77" s="91"/>
      <c r="V77" s="91"/>
      <c r="W77" s="91"/>
      <c r="X77" s="91"/>
    </row>
    <row r="78" spans="1:24" ht="45" customHeight="1">
      <c r="A78" s="355" t="s">
        <v>5244</v>
      </c>
      <c r="B78" s="368"/>
      <c r="C78" s="109" t="str" cm="1">
        <f t="array" ref="C78">INDEX(Textes!$B:$D, L78, $K$2)</f>
        <v>System-
leistung</v>
      </c>
      <c r="D78" s="109" t="str" cm="1">
        <f t="array" ref="D78">INDEX(Textes!$B:$D, M78, $K$2)</f>
        <v>Anzahl</v>
      </c>
      <c r="E78" s="109" t="str" cm="1">
        <f t="array" ref="E78">INDEX(Textes!$B:$D, N78, $K$2)</f>
        <v>Effektive 
Betriebs-
leistung</v>
      </c>
      <c r="F78" s="110" t="str" cm="1">
        <f t="array" ref="F78">INDEX(Textes!$B:$D, O78, $K$2)</f>
        <v>Installierte Leistung</v>
      </c>
      <c r="G78" s="86"/>
      <c r="H78" s="86"/>
      <c r="K78" s="91" t="s">
        <v>156</v>
      </c>
      <c r="L78" s="91">
        <v>88</v>
      </c>
      <c r="M78" s="91">
        <v>90</v>
      </c>
      <c r="N78" s="91">
        <v>91</v>
      </c>
      <c r="O78" s="91">
        <v>92</v>
      </c>
      <c r="Q78" s="91"/>
      <c r="R78" s="91"/>
      <c r="S78" s="91"/>
      <c r="T78" s="91"/>
      <c r="U78" s="91"/>
      <c r="V78" s="91"/>
      <c r="W78" s="91"/>
      <c r="X78" s="91"/>
    </row>
    <row r="79" spans="1:24" s="114" customFormat="1">
      <c r="A79" s="350"/>
      <c r="B79" s="111"/>
      <c r="C79" s="112" t="s">
        <v>172</v>
      </c>
      <c r="D79" s="112" t="s">
        <v>156</v>
      </c>
      <c r="E79" s="112" t="s">
        <v>172</v>
      </c>
      <c r="F79" s="113" t="s">
        <v>162</v>
      </c>
      <c r="G79" s="86"/>
      <c r="H79" s="86"/>
      <c r="I79" s="81"/>
      <c r="J79" s="81"/>
      <c r="K79" s="96"/>
      <c r="L79" s="96"/>
      <c r="M79" s="96"/>
      <c r="N79" s="96"/>
      <c r="O79" s="96"/>
      <c r="P79" s="96"/>
      <c r="Q79" s="96"/>
      <c r="R79" s="96"/>
      <c r="S79" s="96"/>
      <c r="T79" s="96"/>
      <c r="U79" s="96"/>
      <c r="V79" s="96"/>
      <c r="W79" s="96"/>
      <c r="X79" s="96"/>
    </row>
    <row r="80" spans="1:24" ht="15" customHeight="1">
      <c r="A80" s="351"/>
      <c r="B80" s="287"/>
      <c r="C80" s="115" t="str">
        <f>IFERROR(VLOOKUP(B80, LeuchtenTabelle, 7, FALSE), "")</f>
        <v/>
      </c>
      <c r="D80" s="188"/>
      <c r="E80" s="349"/>
      <c r="F80" s="116" t="str">
        <f>IFERROR(IF(E80&gt;0, E80, C80) * D80 / 1000, "")</f>
        <v/>
      </c>
      <c r="G80" s="86"/>
      <c r="H80" s="86"/>
    </row>
    <row r="81" spans="1:24" ht="15" customHeight="1">
      <c r="A81" s="351"/>
      <c r="B81" s="287"/>
      <c r="C81" s="115" t="str">
        <f>IFERROR(VLOOKUP(B81, LeuchtenTabelle, 7, FALSE), "")</f>
        <v/>
      </c>
      <c r="D81" s="188"/>
      <c r="E81" s="349"/>
      <c r="F81" s="116" t="str">
        <f t="shared" ref="F81:F84" si="3">IFERROR(IF(E81&gt;0, E81, C81) * D81 / 1000, "")</f>
        <v/>
      </c>
      <c r="G81" s="86"/>
      <c r="H81" s="86"/>
    </row>
    <row r="82" spans="1:24" ht="15" customHeight="1">
      <c r="A82" s="351"/>
      <c r="B82" s="287"/>
      <c r="C82" s="115" t="str">
        <f>IFERROR(VLOOKUP(B82, LeuchtenTabelle, 7, FALSE), "")</f>
        <v/>
      </c>
      <c r="D82" s="188"/>
      <c r="E82" s="349"/>
      <c r="F82" s="116" t="str">
        <f t="shared" si="3"/>
        <v/>
      </c>
      <c r="G82" s="86"/>
      <c r="H82" s="86"/>
    </row>
    <row r="83" spans="1:24" ht="15" customHeight="1">
      <c r="A83" s="351"/>
      <c r="B83" s="287"/>
      <c r="C83" s="115" t="str">
        <f>IFERROR(VLOOKUP(B83, LeuchtenTabelle, 7, FALSE), "")</f>
        <v/>
      </c>
      <c r="D83" s="188"/>
      <c r="E83" s="349"/>
      <c r="F83" s="116" t="str">
        <f t="shared" si="3"/>
        <v/>
      </c>
      <c r="G83" s="86"/>
      <c r="H83" s="86"/>
    </row>
    <row r="84" spans="1:24" ht="15" customHeight="1">
      <c r="A84" s="351"/>
      <c r="B84" s="287"/>
      <c r="C84" s="115" t="str">
        <f>IFERROR(VLOOKUP(B84, LeuchtenTabelle, 7, FALSE), "")</f>
        <v/>
      </c>
      <c r="D84" s="188"/>
      <c r="E84" s="349"/>
      <c r="F84" s="116" t="str">
        <f t="shared" si="3"/>
        <v/>
      </c>
      <c r="G84" s="86"/>
      <c r="H84" s="86"/>
    </row>
    <row r="85" spans="1:24">
      <c r="A85" s="351"/>
      <c r="B85" s="117"/>
      <c r="C85" s="95"/>
      <c r="D85" s="95"/>
      <c r="E85" s="95"/>
      <c r="F85" s="118"/>
      <c r="G85" s="86"/>
      <c r="H85" s="95"/>
    </row>
    <row r="86" spans="1:24" s="90" customFormat="1" ht="21.2" customHeight="1">
      <c r="A86" s="350"/>
      <c r="B86" s="94" t="str" cm="1">
        <f t="array" ref="B86">INDEX(Textes!$B:$D, K86, $K$2)</f>
        <v>Energiebilanz</v>
      </c>
      <c r="C86" s="86"/>
      <c r="D86" s="86"/>
      <c r="E86" s="86"/>
      <c r="F86" s="86"/>
      <c r="G86" s="86"/>
      <c r="H86" s="86"/>
      <c r="I86" s="82"/>
      <c r="J86" s="82"/>
      <c r="K86" s="91">
        <v>93</v>
      </c>
      <c r="L86" s="394" t="s">
        <v>130</v>
      </c>
      <c r="M86" s="394" t="s">
        <v>131</v>
      </c>
      <c r="N86" s="394" t="s">
        <v>132</v>
      </c>
      <c r="O86" s="394" t="s">
        <v>5297</v>
      </c>
      <c r="P86" s="394" t="s">
        <v>5298</v>
      </c>
      <c r="Q86" s="91"/>
      <c r="R86" s="91"/>
      <c r="S86" s="91"/>
      <c r="T86" s="91"/>
      <c r="U86" s="91"/>
      <c r="V86" s="91"/>
      <c r="W86" s="91"/>
      <c r="X86" s="91"/>
    </row>
    <row r="87" spans="1:24" ht="42" customHeight="1">
      <c r="A87" s="351"/>
      <c r="B87" s="368"/>
      <c r="C87" s="109" t="str" cm="1">
        <f t="array" ref="C87">INDEX(Textes!$B:$D,L87, $K$2)</f>
        <v>Projektwert</v>
      </c>
      <c r="D87" s="109" t="str" cm="1">
        <f t="array" ref="D87">INDEX(Textes!$B:$D, M87, $K$2)</f>
        <v>Grenzwert</v>
      </c>
      <c r="E87" s="109" t="str" cm="1">
        <f t="array" ref="E87">INDEX(Textes!$B:$D, N87, $K$2)</f>
        <v>Minergie / Prokilowatt / EffEL</v>
      </c>
      <c r="F87" s="110" t="str" cm="1">
        <f t="array" ref="F87">INDEX(Textes!$B:$D, O87, $K$2)</f>
        <v>Zielwert</v>
      </c>
      <c r="G87" s="86"/>
      <c r="H87" s="86"/>
      <c r="K87" s="91" t="s">
        <v>156</v>
      </c>
      <c r="L87" s="91">
        <v>95</v>
      </c>
      <c r="M87" s="91">
        <v>97</v>
      </c>
      <c r="N87" s="91">
        <v>98</v>
      </c>
      <c r="O87" s="91">
        <v>99</v>
      </c>
      <c r="Q87" s="91"/>
      <c r="R87" s="91"/>
      <c r="S87" s="91"/>
      <c r="T87" s="91"/>
      <c r="U87" s="91"/>
      <c r="V87" s="91"/>
      <c r="W87" s="91"/>
      <c r="X87" s="91"/>
    </row>
    <row r="88" spans="1:24" ht="15" customHeight="1">
      <c r="A88" s="351"/>
      <c r="B88" s="80" t="str" cm="1">
        <f t="array" ref="B88">INDEX(Textes!$B:$D, K88, $K$2)</f>
        <v>Installierte Leistung (kW)</v>
      </c>
      <c r="C88" s="119" t="str">
        <f>IF(SUM(F80:$F$84)&gt;0, SUM(F80:$F$84), "")</f>
        <v/>
      </c>
      <c r="D88" s="119" t="str">
        <f>IFERROR(D$89*$C$8/1000, "")</f>
        <v/>
      </c>
      <c r="E88" s="119" t="s">
        <v>156</v>
      </c>
      <c r="F88" s="120" t="str">
        <f>IFERROR(F$89*$C$8/1000, "")</f>
        <v/>
      </c>
      <c r="G88" s="86"/>
      <c r="H88" s="95"/>
      <c r="K88" s="96">
        <v>100</v>
      </c>
      <c r="L88" s="431">
        <f>SUM(F80:F84)</f>
        <v>0</v>
      </c>
      <c r="M88" s="430">
        <f>D73*$C$8/1000</f>
        <v>0</v>
      </c>
      <c r="N88" s="430">
        <f>E73*$C$8/1000</f>
        <v>0</v>
      </c>
      <c r="O88" s="430">
        <f>F73*$C$8/1000</f>
        <v>0</v>
      </c>
      <c r="P88" s="431">
        <f>SUMPRODUCT($C$80:$C$84,$D$80:$D$84)/1000</f>
        <v>0</v>
      </c>
    </row>
    <row r="89" spans="1:24" ht="15" customHeight="1">
      <c r="A89" s="351"/>
      <c r="B89" s="80" t="str" cm="1">
        <f t="array" ref="B89">INDEX(Textes!$B:$D, K89, $K$2)</f>
        <v>Spezifische Leistung (W/m²)</v>
      </c>
      <c r="C89" s="119" t="str">
        <f>IFERROR(C88/$C$8*1000, "")</f>
        <v/>
      </c>
      <c r="D89" s="119" t="str">
        <f>IFERROR($M$89, "")</f>
        <v/>
      </c>
      <c r="E89" s="119" t="s">
        <v>156</v>
      </c>
      <c r="F89" s="120" t="str">
        <f>IFERROR($N$89, "")</f>
        <v/>
      </c>
      <c r="G89" s="86"/>
      <c r="H89" s="95"/>
      <c r="K89" s="96">
        <v>101</v>
      </c>
      <c r="L89" s="371" t="e">
        <f>L$88/$C$8*1000</f>
        <v>#DIV/0!</v>
      </c>
      <c r="M89" s="371" t="e">
        <f>M$88/$C$8*1000</f>
        <v>#DIV/0!</v>
      </c>
      <c r="N89" s="371" t="e">
        <f>N$88/$C$8*1000</f>
        <v>#DIV/0!</v>
      </c>
      <c r="O89" s="371" t="e">
        <f>O$88/$C$8*1000</f>
        <v>#DIV/0!</v>
      </c>
      <c r="P89" s="371" t="e">
        <f>P$88/$C$8*1000</f>
        <v>#DIV/0!</v>
      </c>
    </row>
    <row r="90" spans="1:24" ht="15" customHeight="1">
      <c r="A90" s="351"/>
      <c r="B90" s="80" t="str" cm="1">
        <f t="array" ref="B90">INDEX(Textes!$B:$D, K90, $K$2)</f>
        <v>Volllaststunden (h/a)</v>
      </c>
      <c r="C90" s="121" t="str">
        <f>IF(ISNUMBER(C88), L$90, "")</f>
        <v/>
      </c>
      <c r="D90" s="121" t="str">
        <f>IF(ISNUMBER(D88), M$90, "")</f>
        <v/>
      </c>
      <c r="E90" s="121" t="s">
        <v>156</v>
      </c>
      <c r="F90" s="400" t="str">
        <f>IF(ISNUMBER(F88), N$90, "")</f>
        <v/>
      </c>
      <c r="G90" s="86"/>
      <c r="H90" s="95"/>
      <c r="K90" s="96">
        <v>102</v>
      </c>
      <c r="L90" s="372">
        <f>IFERROR(C$74, "")</f>
        <v>197.10000000000005</v>
      </c>
      <c r="M90" s="372">
        <f>IFERROR(D$74, "")</f>
        <v>492.75000000000006</v>
      </c>
      <c r="N90" s="372">
        <f>IFERROR(E$74, "")</f>
        <v>246.37500000000003</v>
      </c>
      <c r="O90" s="372">
        <f>IFERROR(F$74, "")</f>
        <v>492.75000000000006</v>
      </c>
      <c r="P90" s="372">
        <f>IFERROR(G$74, "")</f>
        <v>443.47500000000002</v>
      </c>
    </row>
    <row r="91" spans="1:24" ht="15" customHeight="1">
      <c r="A91" s="351"/>
      <c r="B91" s="80" t="str" cm="1">
        <f t="array" ref="B91">INDEX(Textes!$B:$D, K91, $K$2)</f>
        <v>Elektrizitätsbedarf (MWh/a)</v>
      </c>
      <c r="C91" s="120" t="str">
        <f>IFERROR(C92*$C$8/1000, "")</f>
        <v/>
      </c>
      <c r="D91" s="120" t="str">
        <f>IFERROR(D92*$C$8/1000, "")</f>
        <v/>
      </c>
      <c r="E91" s="119" t="str">
        <f>IFERROR(($D91+$F91)/2, "")</f>
        <v/>
      </c>
      <c r="F91" s="120" t="str">
        <f>IFERROR(F92*$C$8/1000, "")</f>
        <v/>
      </c>
      <c r="G91" s="86"/>
      <c r="H91" s="95"/>
      <c r="K91" s="96">
        <v>104</v>
      </c>
      <c r="L91" s="371">
        <f t="shared" ref="L91:P91" si="4">L88*L90/1000</f>
        <v>0</v>
      </c>
      <c r="M91" s="371">
        <f t="shared" si="4"/>
        <v>0</v>
      </c>
      <c r="N91" s="371">
        <f t="shared" si="4"/>
        <v>0</v>
      </c>
      <c r="O91" s="371">
        <f t="shared" si="4"/>
        <v>0</v>
      </c>
      <c r="P91" s="371">
        <f t="shared" si="4"/>
        <v>0</v>
      </c>
    </row>
    <row r="92" spans="1:24" ht="15" customHeight="1">
      <c r="A92" s="351"/>
      <c r="B92" s="80" t="str" cm="1">
        <f t="array" ref="B92">INDEX(Textes!$B:$D, K92, $K$2)</f>
        <v>Elektrizitätsbedarf (kWh/m²)</v>
      </c>
      <c r="C92" s="119" t="str">
        <f>IFERROR(C$88*C$90/$C$8, "")</f>
        <v/>
      </c>
      <c r="D92" s="119" t="str">
        <f>IFERROR(D$88*D$90/$C$8, "")</f>
        <v/>
      </c>
      <c r="E92" s="119" t="str">
        <f>IFERROR(($D92+$F92)/2, "")</f>
        <v/>
      </c>
      <c r="F92" s="120" t="str">
        <f>IFERROR(F$88*F$90/$C$8, "")</f>
        <v/>
      </c>
      <c r="G92" s="86"/>
      <c r="H92" s="95"/>
      <c r="K92" s="96">
        <v>103</v>
      </c>
      <c r="L92" s="375" t="e">
        <f t="shared" ref="L92:P92" si="5">L89*L90/1000</f>
        <v>#DIV/0!</v>
      </c>
      <c r="M92" s="375" t="e">
        <f t="shared" si="5"/>
        <v>#DIV/0!</v>
      </c>
      <c r="N92" s="375" t="e">
        <f t="shared" si="5"/>
        <v>#DIV/0!</v>
      </c>
      <c r="O92" s="375" t="e">
        <f t="shared" si="5"/>
        <v>#DIV/0!</v>
      </c>
      <c r="P92" s="375" t="e">
        <f t="shared" si="5"/>
        <v>#DIV/0!</v>
      </c>
    </row>
    <row r="93" spans="1:24">
      <c r="A93" s="351"/>
      <c r="B93" s="86"/>
      <c r="C93" s="95"/>
      <c r="D93" s="95"/>
      <c r="E93" s="95"/>
      <c r="F93" s="95"/>
      <c r="G93" s="86"/>
      <c r="H93" s="95"/>
    </row>
    <row r="94" spans="1:24">
      <c r="A94" s="351"/>
      <c r="B94" s="86"/>
      <c r="C94" s="95"/>
      <c r="D94" s="95"/>
      <c r="E94" s="95"/>
      <c r="F94" s="95"/>
      <c r="G94" s="86"/>
      <c r="H94" s="95"/>
    </row>
    <row r="95" spans="1:24">
      <c r="A95" s="351"/>
      <c r="B95" s="86"/>
      <c r="C95" s="95"/>
      <c r="D95" s="95"/>
      <c r="E95" s="95"/>
      <c r="F95" s="95"/>
      <c r="G95" s="86"/>
      <c r="H95" s="95"/>
    </row>
    <row r="96" spans="1:24">
      <c r="A96" s="351"/>
      <c r="B96" s="86"/>
      <c r="C96" s="95"/>
      <c r="D96" s="95"/>
      <c r="E96" s="95"/>
      <c r="F96" s="95"/>
      <c r="G96" s="86"/>
      <c r="H96" s="95"/>
    </row>
    <row r="97" spans="1:8">
      <c r="A97" s="351"/>
      <c r="B97" s="86"/>
      <c r="C97" s="95"/>
      <c r="D97" s="95"/>
      <c r="E97" s="95"/>
      <c r="F97" s="95"/>
      <c r="G97" s="86"/>
      <c r="H97" s="95"/>
    </row>
    <row r="98" spans="1:8">
      <c r="A98" s="351"/>
      <c r="B98" s="86"/>
      <c r="C98" s="95"/>
      <c r="D98" s="95"/>
      <c r="E98" s="95"/>
      <c r="F98" s="95"/>
      <c r="G98" s="86"/>
      <c r="H98" s="95"/>
    </row>
    <row r="99" spans="1:8">
      <c r="A99" s="351"/>
      <c r="B99" s="86"/>
      <c r="C99" s="95"/>
      <c r="D99" s="95"/>
      <c r="E99" s="95"/>
      <c r="F99" s="95"/>
      <c r="G99" s="86"/>
      <c r="H99" s="95"/>
    </row>
    <row r="100" spans="1:8">
      <c r="A100" s="351"/>
      <c r="B100" s="86"/>
      <c r="C100" s="95"/>
      <c r="D100" s="95"/>
      <c r="E100" s="95"/>
      <c r="F100" s="95"/>
      <c r="G100" s="86"/>
      <c r="H100" s="95"/>
    </row>
    <row r="101" spans="1:8" hidden="1">
      <c r="A101" s="351"/>
      <c r="B101" s="122"/>
      <c r="C101" s="123"/>
      <c r="D101" s="123"/>
      <c r="E101" s="123"/>
      <c r="F101" s="123"/>
      <c r="G101" s="86"/>
      <c r="H101" s="123"/>
    </row>
    <row r="102" spans="1:8" hidden="1">
      <c r="A102" s="351"/>
      <c r="B102" s="122"/>
      <c r="C102" s="123"/>
      <c r="D102" s="123"/>
      <c r="E102" s="123"/>
      <c r="F102" s="123"/>
      <c r="G102" s="86"/>
      <c r="H102" s="123"/>
    </row>
    <row r="103" spans="1:8" hidden="1">
      <c r="B103" s="122"/>
      <c r="C103" s="123"/>
      <c r="D103" s="123"/>
      <c r="E103" s="123"/>
      <c r="F103" s="123"/>
      <c r="G103" s="86"/>
      <c r="H103" s="123"/>
    </row>
    <row r="104" spans="1:8" hidden="1">
      <c r="A104" s="351"/>
      <c r="B104" s="86"/>
      <c r="C104" s="95"/>
      <c r="D104" s="95"/>
      <c r="E104" s="95"/>
      <c r="F104" s="95"/>
      <c r="G104" s="86"/>
      <c r="H104" s="95"/>
    </row>
    <row r="105" spans="1:8" ht="16.5" hidden="1" customHeight="1">
      <c r="G105" s="86"/>
    </row>
  </sheetData>
  <sheetProtection algorithmName="SHA-512" hashValue="tiS+37g2B2fdYTUt0VaXlLkYYrGQ3mznVWzt1a93BDVTEweF+ND5mB72OUO8baU1jFPifacTvvnS1m7r+XOOiQ==" saltValue="yaJyRMAEuvDDvkCZrRbJGA==" spinCount="100000" sheet="1" objects="1" scenarios="1"/>
  <mergeCells count="25">
    <mergeCell ref="C10:F10"/>
    <mergeCell ref="B4:F4"/>
    <mergeCell ref="C6:F6"/>
    <mergeCell ref="C7:F7"/>
    <mergeCell ref="C8:F8"/>
    <mergeCell ref="C9:F9"/>
    <mergeCell ref="C24:F24"/>
    <mergeCell ref="C11:F11"/>
    <mergeCell ref="C12:F12"/>
    <mergeCell ref="C15:F15"/>
    <mergeCell ref="C16:F16"/>
    <mergeCell ref="C17:F17"/>
    <mergeCell ref="C18:F18"/>
    <mergeCell ref="C19:F19"/>
    <mergeCell ref="C20:F20"/>
    <mergeCell ref="C21:F21"/>
    <mergeCell ref="C22:F22"/>
    <mergeCell ref="C23:F23"/>
    <mergeCell ref="C33:F33"/>
    <mergeCell ref="C32:F32"/>
    <mergeCell ref="C27:F27"/>
    <mergeCell ref="C28:F28"/>
    <mergeCell ref="C29:F29"/>
    <mergeCell ref="C30:F30"/>
    <mergeCell ref="C31:F31"/>
  </mergeCells>
  <conditionalFormatting sqref="B80:B84">
    <cfRule type="expression" dxfId="125" priority="5">
      <formula>NOT(ISBLANK($B80))</formula>
    </cfRule>
  </conditionalFormatting>
  <conditionalFormatting sqref="B10:F12 B15:F23">
    <cfRule type="expression" dxfId="124" priority="6">
      <formula>$J$9=FALSE</formula>
    </cfRule>
  </conditionalFormatting>
  <conditionalFormatting sqref="B12:F12">
    <cfRule type="expression" dxfId="123" priority="8">
      <formula>$J$11=FALSE</formula>
    </cfRule>
  </conditionalFormatting>
  <conditionalFormatting sqref="B28:F33">
    <cfRule type="expression" dxfId="122" priority="9">
      <formula>NOT($J$27)</formula>
    </cfRule>
  </conditionalFormatting>
  <conditionalFormatting sqref="C12">
    <cfRule type="expression" dxfId="121" priority="1">
      <formula>AND(NOT($J$11), NOT(ISBLANK($C12)))</formula>
    </cfRule>
  </conditionalFormatting>
  <conditionalFormatting sqref="C6:F12 C15:F24 C27:F33">
    <cfRule type="expression" dxfId="120" priority="7">
      <formula>NOT(ISBLANK($C6))</formula>
    </cfRule>
  </conditionalFormatting>
  <conditionalFormatting sqref="C10:F11 C15 C17:F23">
    <cfRule type="expression" dxfId="119" priority="2">
      <formula>AND(NOT($J$9), NOT(ISBLANK($C10)))</formula>
    </cfRule>
  </conditionalFormatting>
  <conditionalFormatting sqref="C28:F33">
    <cfRule type="expression" dxfId="118" priority="3">
      <formula>AND(NOT($J$27), NOT(ISBLANK($C28)))</formula>
    </cfRule>
  </conditionalFormatting>
  <conditionalFormatting sqref="D80:E84">
    <cfRule type="expression" dxfId="117" priority="4">
      <formula>NOT(ISBLANK(D80))</formula>
    </cfRule>
  </conditionalFormatting>
  <dataValidations count="22">
    <dataValidation type="list" allowBlank="1" showInputMessage="1" showErrorMessage="1" sqref="C28:F28" xr:uid="{5903CA3F-2550-4260-BED4-841591AC4BD8}">
      <formula1>Glasanteil</formula1>
    </dataValidation>
    <dataValidation type="list" allowBlank="1" showInputMessage="1" showErrorMessage="1" sqref="C31:F31" xr:uid="{E64AAB5E-46D6-45F8-8C8E-F77B464184B5}">
      <formula1>Sonnenschutz_Art</formula1>
    </dataValidation>
    <dataValidation type="list" allowBlank="1" showInputMessage="1" showErrorMessage="1" sqref="C27:F27" xr:uid="{A3833556-3B78-4CB8-B830-624CAF67FDD3}">
      <formula1>JaNein</formula1>
    </dataValidation>
    <dataValidation type="list" allowBlank="1" showInputMessage="1" showErrorMessage="1" sqref="C33:F33" xr:uid="{A6B2ACE1-E459-4DD3-982C-772FEFF6A93F}">
      <formula1>Regelung_Tageslicht</formula1>
    </dataValidation>
    <dataValidation type="list" allowBlank="1" showInputMessage="1" showErrorMessage="1" sqref="C30:F30" xr:uid="{25F50062-7626-4255-A710-5B7722F56FBB}">
      <formula1>Umgebung</formula1>
    </dataValidation>
    <dataValidation type="list" allowBlank="1" showInputMessage="1" showErrorMessage="1" sqref="C29:F29" xr:uid="{AFB32AB4-F1CB-4B63-BD80-BF7EC26E20A4}">
      <formula1>Raumhelligkeit</formula1>
    </dataValidation>
    <dataValidation type="list" allowBlank="1" showInputMessage="1" showErrorMessage="1" sqref="C32:F32" xr:uid="{FC8448F6-05C9-4369-B193-5243D594B244}">
      <formula1>IF($I$31&lt;6,Sonnenschutz_Regelung_Mit,Sonnenschutz_Regelung_Ohne)</formula1>
    </dataValidation>
    <dataValidation type="decimal" allowBlank="1" showInputMessage="1" showErrorMessage="1" sqref="C22:F22" xr:uid="{E3A9AE71-1D2C-4E55-98C1-3409C1A4C9B2}">
      <formula1>0</formula1>
      <formula2>9999</formula2>
    </dataValidation>
    <dataValidation type="decimal" allowBlank="1" showInputMessage="1" showErrorMessage="1" sqref="C21:F21" xr:uid="{BE08027E-37F2-4C7F-97D5-E5D65C85F46A}">
      <formula1>0</formula1>
      <formula2>365</formula2>
    </dataValidation>
    <dataValidation type="decimal" allowBlank="1" showInputMessage="1" showErrorMessage="1" sqref="C20:F20" xr:uid="{5D42DA02-E089-42E9-B157-129FA2736F13}">
      <formula1>0</formula1>
      <formula2>13</formula2>
    </dataValidation>
    <dataValidation type="decimal" allowBlank="1" showInputMessage="1" showErrorMessage="1" sqref="C19:F19" xr:uid="{FD057B47-C29D-48D2-920C-0B86E0BD7540}">
      <formula1>0</formula1>
      <formula2>11</formula2>
    </dataValidation>
    <dataValidation type="list" allowBlank="1" showInputMessage="1" showErrorMessage="1" sqref="C18:F18" xr:uid="{3A5CE687-96CA-4546-9E0B-644121A77EC9}">
      <formula1>"0.05,0.75"</formula1>
    </dataValidation>
    <dataValidation type="decimal" allowBlank="1" showInputMessage="1" showErrorMessage="1" sqref="C17:F17" xr:uid="{5E880A03-40E6-4C4A-A630-39884133EE5A}">
      <formula1>0</formula1>
      <formula2>30</formula2>
    </dataValidation>
    <dataValidation type="decimal" allowBlank="1" showInputMessage="1" showErrorMessage="1" sqref="C15:F15" xr:uid="{F92EEBDA-C2FD-49C9-930B-861AB430F8C8}">
      <formula1>0</formula1>
      <formula2>999</formula2>
    </dataValidation>
    <dataValidation type="list" allowBlank="1" showInputMessage="1" showErrorMessage="1" sqref="C9:F9" xr:uid="{E631F212-34BD-4B7B-BE60-8830DC4DD07E}">
      <formula1>RoomTypes</formula1>
    </dataValidation>
    <dataValidation type="list" allowBlank="1" showInputMessage="1" showErrorMessage="1" sqref="C24:F24" xr:uid="{1590F721-48F6-43DE-A441-A84F9377E0DE}">
      <formula1>k_Pr</formula1>
    </dataValidation>
    <dataValidation type="decimal" allowBlank="1" showInputMessage="1" showErrorMessage="1" sqref="C16:F16 C8:F8" xr:uid="{1F97CC72-D173-40FB-97EC-D049AA09C733}">
      <formula1>0</formula1>
      <formula2>1000000</formula2>
    </dataValidation>
    <dataValidation type="textLength" allowBlank="1" showInputMessage="1" showErrorMessage="1" sqref="C6:F7" xr:uid="{289AFE08-A45D-4D11-AB3B-ACA3C84613BA}">
      <formula1>0</formula1>
      <formula2>250</formula2>
    </dataValidation>
    <dataValidation type="list" allowBlank="1" showInputMessage="1" showErrorMessage="1" sqref="B80:B84" xr:uid="{B2976A84-F384-4054-957E-D2E4158AD3AE}">
      <formula1>LeuchtenListe</formula1>
    </dataValidation>
    <dataValidation type="decimal" operator="greaterThanOrEqual" allowBlank="1" showInputMessage="1" showErrorMessage="1" sqref="E80:E84" xr:uid="{BC76B845-AB9C-4531-881C-AB92CDC06E05}">
      <formula1>0</formula1>
    </dataValidation>
    <dataValidation type="whole" allowBlank="1" showInputMessage="1" showErrorMessage="1" sqref="D80:D84" xr:uid="{FFC75111-D01A-43F3-8EB3-C564D2EAA954}">
      <formula1>0</formula1>
      <formula2>1000000</formula2>
    </dataValidation>
    <dataValidation type="list" allowBlank="1" showInputMessage="1" showErrorMessage="1" sqref="C32:F32" xr:uid="{AAA686EE-2B7B-4589-80C7-75F917078522}">
      <formula1>IF(#REF!&lt;=5, Sonnenschutz_Regelung_Mit, Sonnenschutz_Regelung_Ohne)</formula1>
    </dataValidation>
  </dataValidations>
  <pageMargins left="0.7" right="0.7" top="0.75" bottom="0.75" header="0.3" footer="0.3"/>
  <legacyDrawing r:id="rId1"/>
  <extLst>
    <ext xmlns:x14="http://schemas.microsoft.com/office/spreadsheetml/2009/9/main" uri="{CCE6A557-97BC-4b89-ADB6-D9C93CAAB3DF}">
      <x14:dataValidations xmlns:xm="http://schemas.microsoft.com/office/excel/2006/main" count="5">
        <x14:dataValidation type="list" allowBlank="1" showInputMessage="1" showErrorMessage="1" xr:uid="{A02206C6-BD05-4E1E-86D5-03B7968432B2}">
          <x14:formula1>
            <xm:f>Dropdowns!$A$209:$A$215</xm:f>
          </x14:formula1>
          <xm:sqref>C12:F12</xm:sqref>
        </x14:dataValidation>
        <x14:dataValidation type="list" allowBlank="1" showInputMessage="1" showErrorMessage="1" xr:uid="{6F529794-E8E4-4A54-BA90-F4D6B4CC75A5}">
          <x14:formula1>
            <xm:f>Dropdowns!$A$60:$A$62</xm:f>
          </x14:formula1>
          <xm:sqref>C27:F33 C23:F24</xm:sqref>
        </x14:dataValidation>
        <x14:dataValidation type="list" allowBlank="1" showInputMessage="1" showErrorMessage="1" xr:uid="{0AB39402-610C-405D-9E40-6160E9803C40}">
          <x14:formula1>
            <xm:f>Dropdowns!$A$92:$A$93</xm:f>
          </x14:formula1>
          <xm:sqref>C11:F11</xm:sqref>
        </x14:dataValidation>
        <x14:dataValidation type="list" allowBlank="1" showInputMessage="1" showErrorMessage="1" xr:uid="{18424BC1-2C3A-4CEB-A3FE-F71572D73D9C}">
          <x14:formula1>
            <xm:f>Dropdowns!$A$28:$A$38</xm:f>
          </x14:formula1>
          <xm:sqref>C28:F28</xm:sqref>
        </x14:dataValidation>
        <x14:dataValidation type="list" allowBlank="1" showInputMessage="1" showErrorMessage="1" xr:uid="{28BE9DD9-C87E-439F-88BF-54FC79636C59}">
          <x14:formula1>
            <xm:f>Dropdowns!$A$42:$A$47</xm:f>
          </x14:formula1>
          <xm:sqref>C31:F31</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F3D173-146E-4D67-82F9-020755FE89F9}">
  <dimension ref="A1:X105"/>
  <sheetViews>
    <sheetView workbookViewId="0">
      <selection activeCell="C6" sqref="C6:F6"/>
    </sheetView>
  </sheetViews>
  <sheetFormatPr baseColWidth="10" defaultColWidth="0" defaultRowHeight="0" customHeight="1" zeroHeight="1"/>
  <cols>
    <col min="1" max="1" width="3.33203125" style="356" customWidth="1"/>
    <col min="2" max="2" width="30.77734375" style="90" customWidth="1"/>
    <col min="3" max="6" width="10.77734375" style="97" customWidth="1"/>
    <col min="7" max="7" width="10.77734375" style="97" hidden="1" customWidth="1"/>
    <col min="8" max="8" width="3.33203125" style="97" customWidth="1"/>
    <col min="9" max="10" width="5.6640625" style="81" hidden="1" customWidth="1"/>
    <col min="11" max="11" width="5.6640625" style="96" hidden="1" customWidth="1"/>
    <col min="12" max="16" width="10.77734375" style="96" hidden="1" customWidth="1"/>
    <col min="17" max="17" width="2.77734375" style="96" hidden="1" customWidth="1"/>
    <col min="18" max="24" width="5.6640625" style="96" hidden="1" customWidth="1"/>
    <col min="25" max="16384" width="11.5546875" style="97" hidden="1"/>
  </cols>
  <sheetData>
    <row r="1" spans="1:24" s="90" customFormat="1" ht="16.5" customHeight="1">
      <c r="A1" s="350"/>
      <c r="B1" s="86"/>
      <c r="C1" s="86"/>
      <c r="D1" s="86"/>
      <c r="E1" s="86"/>
      <c r="F1" s="86"/>
      <c r="G1" s="95"/>
      <c r="H1" s="86"/>
      <c r="I1" s="88" t="s">
        <v>5296</v>
      </c>
      <c r="J1" s="88" t="s">
        <v>5293</v>
      </c>
      <c r="K1" s="89" t="s">
        <v>159</v>
      </c>
      <c r="L1" s="403" t="s">
        <v>5294</v>
      </c>
      <c r="M1" s="89"/>
      <c r="N1" s="89"/>
      <c r="O1" s="89"/>
      <c r="P1" s="89"/>
      <c r="Q1" s="89"/>
      <c r="R1" s="89"/>
      <c r="S1" s="89"/>
      <c r="T1" s="89"/>
      <c r="U1" s="89"/>
      <c r="V1" s="89"/>
      <c r="W1" s="89"/>
      <c r="X1" s="89"/>
    </row>
    <row r="2" spans="1:24" s="90" customFormat="1" ht="24.95" customHeight="1">
      <c r="A2" s="350"/>
      <c r="B2" s="86"/>
      <c r="C2" s="86"/>
      <c r="D2" s="86"/>
      <c r="E2" s="86"/>
      <c r="F2" s="86"/>
      <c r="G2" s="95"/>
      <c r="H2" s="86"/>
      <c r="I2" s="88"/>
      <c r="J2" s="88"/>
      <c r="K2" s="89">
        <f>A!$J$2</f>
        <v>1</v>
      </c>
      <c r="L2" s="403"/>
      <c r="M2" s="89"/>
      <c r="N2" s="89"/>
      <c r="O2" s="89"/>
      <c r="P2" s="89"/>
      <c r="Q2" s="89"/>
      <c r="R2" s="89"/>
      <c r="S2" s="89"/>
      <c r="T2" s="89"/>
      <c r="U2" s="89"/>
      <c r="V2" s="89"/>
      <c r="W2" s="89"/>
      <c r="X2" s="89"/>
    </row>
    <row r="3" spans="1:24" s="90" customFormat="1" ht="24.95" customHeight="1" thickBot="1">
      <c r="A3" s="350"/>
      <c r="B3" s="374" t="str" cm="1">
        <f t="array" ref="B3">INDEX(Textes!$B:$D, K3, $K$2)&amp;": "&amp;C6</f>
        <v xml:space="preserve">Raumdatenblatt: </v>
      </c>
      <c r="C3" s="358"/>
      <c r="D3" s="358"/>
      <c r="E3" s="358"/>
      <c r="F3" s="358"/>
      <c r="G3" s="95"/>
      <c r="H3" s="86"/>
      <c r="I3" s="82"/>
      <c r="J3" s="82"/>
      <c r="K3" s="91">
        <v>70</v>
      </c>
      <c r="L3" s="404"/>
      <c r="M3" s="92"/>
      <c r="N3" s="92"/>
      <c r="O3" s="92"/>
      <c r="P3" s="92"/>
      <c r="Q3" s="92"/>
      <c r="R3" s="92"/>
      <c r="S3" s="92"/>
      <c r="T3" s="92"/>
      <c r="U3" s="92"/>
      <c r="V3" s="92"/>
      <c r="W3" s="92"/>
      <c r="X3" s="92"/>
    </row>
    <row r="4" spans="1:24" s="90" customFormat="1" ht="24.95" customHeight="1">
      <c r="A4" s="350"/>
      <c r="B4" s="522" t="str" cm="1">
        <f t="array" ref="B4">IF(J9, INDEX(Textes!$B:$D, K4, $K$2), "")</f>
        <v/>
      </c>
      <c r="C4" s="522"/>
      <c r="D4" s="522"/>
      <c r="E4" s="522"/>
      <c r="F4" s="522"/>
      <c r="G4" s="95"/>
      <c r="H4" s="86"/>
      <c r="I4" s="93"/>
      <c r="J4" s="93"/>
      <c r="K4" s="91">
        <v>132</v>
      </c>
      <c r="L4" s="404"/>
      <c r="M4" s="92"/>
      <c r="N4" s="92"/>
      <c r="O4" s="92"/>
      <c r="P4" s="96"/>
      <c r="Q4" s="91"/>
      <c r="R4" s="91"/>
      <c r="S4" s="91"/>
      <c r="T4" s="91"/>
      <c r="U4" s="91"/>
      <c r="V4" s="91"/>
      <c r="W4" s="91"/>
      <c r="X4" s="91"/>
    </row>
    <row r="5" spans="1:24" s="90" customFormat="1" ht="21.2" customHeight="1">
      <c r="A5" s="350"/>
      <c r="B5" s="94" t="str" cm="1">
        <f t="array" ref="B5">INDEX(Textes!$B:$D, K5, $K$2)</f>
        <v>Raum oder Raumgruppe</v>
      </c>
      <c r="C5" s="86"/>
      <c r="D5" s="86"/>
      <c r="E5" s="86"/>
      <c r="F5" s="86"/>
      <c r="G5" s="95"/>
      <c r="H5" s="86"/>
      <c r="I5" s="82"/>
      <c r="J5" s="82"/>
      <c r="K5" s="91">
        <v>71</v>
      </c>
      <c r="L5" s="405"/>
      <c r="M5" s="91"/>
      <c r="N5" s="91"/>
      <c r="O5" s="91"/>
      <c r="P5" s="96"/>
      <c r="Q5" s="91"/>
      <c r="R5" s="91"/>
      <c r="S5" s="91"/>
      <c r="T5" s="91"/>
      <c r="U5" s="91"/>
      <c r="V5" s="91"/>
      <c r="W5" s="91"/>
      <c r="X5" s="91"/>
    </row>
    <row r="6" spans="1:24" ht="15" customHeight="1">
      <c r="A6" s="351"/>
      <c r="B6" s="80" t="str" cm="1">
        <f t="array" ref="B6">INDEX(Textes!$B:$D, K6, $K$2)</f>
        <v>Name</v>
      </c>
      <c r="C6" s="523"/>
      <c r="D6" s="523"/>
      <c r="E6" s="523"/>
      <c r="F6" s="524"/>
      <c r="G6" s="95"/>
      <c r="H6" s="95"/>
      <c r="K6" s="96">
        <v>72</v>
      </c>
      <c r="L6" s="406"/>
      <c r="Q6" s="91"/>
      <c r="R6" s="91"/>
      <c r="S6" s="91"/>
      <c r="T6" s="91"/>
      <c r="U6" s="91"/>
      <c r="V6" s="91"/>
      <c r="W6" s="91"/>
      <c r="X6" s="91"/>
    </row>
    <row r="7" spans="1:24" ht="15" customHeight="1">
      <c r="A7" s="351"/>
      <c r="B7" s="80" t="str" cm="1">
        <f t="array" ref="B7">INDEX(Textes!$B:$D, K7, $K$2)</f>
        <v>Beschreibung</v>
      </c>
      <c r="C7" s="525"/>
      <c r="D7" s="525"/>
      <c r="E7" s="525"/>
      <c r="F7" s="526"/>
      <c r="G7" s="95"/>
      <c r="H7" s="95"/>
      <c r="K7" s="96">
        <v>73</v>
      </c>
      <c r="L7" s="407"/>
      <c r="M7" s="99"/>
      <c r="N7" s="99"/>
      <c r="O7" s="99"/>
      <c r="Q7" s="91"/>
      <c r="R7" s="91"/>
      <c r="S7" s="91"/>
      <c r="T7" s="91"/>
      <c r="U7" s="91"/>
      <c r="V7" s="91"/>
      <c r="W7" s="91"/>
      <c r="X7" s="91"/>
    </row>
    <row r="8" spans="1:24" ht="15" customHeight="1">
      <c r="A8" s="351"/>
      <c r="B8" s="80" t="str" cm="1">
        <f t="array" ref="B8">INDEX(Textes!$B:$D, K8, $K$2)</f>
        <v>Nettofläche m2</v>
      </c>
      <c r="C8" s="527"/>
      <c r="D8" s="527"/>
      <c r="E8" s="527"/>
      <c r="F8" s="528"/>
      <c r="G8" s="95"/>
      <c r="H8" s="95"/>
      <c r="K8" s="96">
        <v>74</v>
      </c>
      <c r="L8" s="407"/>
      <c r="M8" s="99"/>
      <c r="N8" s="99"/>
      <c r="O8" s="99"/>
      <c r="Q8" s="91"/>
      <c r="R8" s="91"/>
      <c r="S8" s="91"/>
      <c r="T8" s="91"/>
      <c r="U8" s="91"/>
      <c r="V8" s="91"/>
      <c r="W8" s="91"/>
      <c r="X8" s="91"/>
    </row>
    <row r="9" spans="1:24" ht="15" customHeight="1">
      <c r="A9" s="351"/>
      <c r="B9" s="80" t="str" cm="1">
        <f t="array" ref="B9">INDEX(Textes!$B:$D, K9, $K$2)</f>
        <v>Raumnutzung</v>
      </c>
      <c r="C9" s="518"/>
      <c r="D9" s="518"/>
      <c r="E9" s="518"/>
      <c r="F9" s="519"/>
      <c r="G9" s="95"/>
      <c r="H9" s="95"/>
      <c r="I9" s="370">
        <f>IF(ISBLANK(C9), 1, MATCH(C9, Dropdowns!A97:$A$150, 0))</f>
        <v>1</v>
      </c>
      <c r="J9" s="376" t="b">
        <f>(C9=Dropdowns!A150)</f>
        <v>0</v>
      </c>
      <c r="K9" s="96">
        <v>75</v>
      </c>
      <c r="L9" s="408" t="s">
        <v>5291</v>
      </c>
      <c r="M9" s="99"/>
      <c r="N9" s="99"/>
      <c r="O9" s="99"/>
      <c r="Q9" s="91"/>
      <c r="R9" s="91"/>
      <c r="S9" s="91"/>
      <c r="T9" s="91"/>
      <c r="U9" s="91"/>
      <c r="V9" s="91"/>
      <c r="W9" s="91"/>
      <c r="X9" s="91"/>
    </row>
    <row r="10" spans="1:24" ht="30" customHeight="1">
      <c r="A10" s="351"/>
      <c r="B10" s="347" t="str" cm="1">
        <f t="array" ref="B10">INDEX(Textes!$B:$D, K10, $K$2)</f>
        <v>Begründung der Spezialnutzung</v>
      </c>
      <c r="C10" s="529"/>
      <c r="D10" s="529"/>
      <c r="E10" s="529"/>
      <c r="F10" s="530"/>
      <c r="G10" s="95"/>
      <c r="H10" s="95"/>
      <c r="I10" s="82"/>
      <c r="J10" s="376"/>
      <c r="K10" s="91">
        <v>105</v>
      </c>
      <c r="L10" s="407"/>
      <c r="M10" s="99"/>
      <c r="N10" s="99"/>
      <c r="O10" s="99"/>
      <c r="Q10" s="91"/>
      <c r="R10" s="91"/>
      <c r="S10" s="91"/>
      <c r="T10" s="91"/>
      <c r="U10" s="91"/>
      <c r="V10" s="91"/>
      <c r="W10" s="91"/>
      <c r="X10" s="91"/>
    </row>
    <row r="11" spans="1:24" ht="15" customHeight="1">
      <c r="A11" s="351"/>
      <c r="B11" s="80" t="str" cm="1">
        <f t="array" ref="B11">INDEX(Textes!$B:$D, K11, $K$2)</f>
        <v>Sehbedingung</v>
      </c>
      <c r="C11" s="518"/>
      <c r="D11" s="518"/>
      <c r="E11" s="518"/>
      <c r="F11" s="519"/>
      <c r="G11" s="95"/>
      <c r="H11" s="95"/>
      <c r="I11" s="370" t="str">
        <f>IF(ISBLANK(C11), "-", MATCH(C11, Dropdowns!$A$92:$A$93, 0))</f>
        <v>-</v>
      </c>
      <c r="J11" s="376" t="b">
        <f>(I11=2)</f>
        <v>0</v>
      </c>
      <c r="K11" s="96">
        <v>76</v>
      </c>
      <c r="L11" s="408" t="s">
        <v>5292</v>
      </c>
      <c r="M11" s="99"/>
      <c r="N11" s="99"/>
      <c r="O11" s="99"/>
      <c r="Q11" s="91"/>
      <c r="R11" s="91"/>
      <c r="S11" s="91"/>
      <c r="T11" s="91"/>
      <c r="U11" s="91"/>
      <c r="V11" s="91"/>
      <c r="W11" s="91"/>
      <c r="X11" s="91"/>
    </row>
    <row r="12" spans="1:24" s="346" customFormat="1" ht="30" customHeight="1">
      <c r="A12" s="352"/>
      <c r="B12" s="347" t="str" cm="1">
        <f t="array" ref="B12">INDEX(Textes!$B:$D, K12, $K$2)</f>
        <v>Begründung für die besonderen Anforderungen</v>
      </c>
      <c r="C12" s="531"/>
      <c r="D12" s="531"/>
      <c r="E12" s="531"/>
      <c r="F12" s="532"/>
      <c r="G12" s="95"/>
      <c r="H12" s="343"/>
      <c r="I12" s="81"/>
      <c r="J12" s="81"/>
      <c r="K12" s="344">
        <v>117</v>
      </c>
      <c r="L12" s="409"/>
      <c r="M12" s="345"/>
      <c r="N12" s="345"/>
      <c r="O12" s="345"/>
      <c r="P12" s="96"/>
      <c r="Q12" s="91"/>
      <c r="R12" s="91"/>
      <c r="S12" s="91"/>
      <c r="T12" s="91"/>
      <c r="U12" s="91"/>
      <c r="V12" s="91"/>
      <c r="W12" s="91"/>
      <c r="X12" s="91"/>
    </row>
    <row r="13" spans="1:24" ht="16.5">
      <c r="A13" s="351"/>
      <c r="B13" s="86"/>
      <c r="C13" s="100"/>
      <c r="D13" s="95"/>
      <c r="E13" s="95"/>
      <c r="F13" s="95"/>
      <c r="G13" s="95"/>
      <c r="H13" s="95"/>
      <c r="L13" s="406"/>
      <c r="Q13" s="91"/>
      <c r="R13" s="91"/>
      <c r="S13" s="91"/>
      <c r="T13" s="91"/>
      <c r="U13" s="91"/>
      <c r="V13" s="91"/>
      <c r="W13" s="91"/>
      <c r="X13" s="91"/>
    </row>
    <row r="14" spans="1:24" s="90" customFormat="1" ht="21.2" customHeight="1">
      <c r="A14" s="353"/>
      <c r="B14" s="94" t="str" cm="1">
        <f t="array" ref="B14">INDEX(Textes!$B:$D, K14, $K$2)</f>
        <v>Nutzung</v>
      </c>
      <c r="C14" s="86"/>
      <c r="D14" s="86"/>
      <c r="E14" s="86"/>
      <c r="F14" s="86"/>
      <c r="G14" s="95"/>
      <c r="H14" s="86"/>
      <c r="I14" s="82"/>
      <c r="J14" s="82"/>
      <c r="K14" s="91">
        <v>77</v>
      </c>
      <c r="L14" s="405"/>
      <c r="M14" s="91"/>
      <c r="N14" s="91"/>
      <c r="O14" s="91"/>
      <c r="P14" s="96"/>
      <c r="Q14" s="91"/>
      <c r="R14" s="91"/>
      <c r="S14" s="91"/>
      <c r="T14" s="91"/>
      <c r="U14" s="91"/>
      <c r="V14" s="91"/>
      <c r="W14" s="91"/>
      <c r="X14" s="91"/>
    </row>
    <row r="15" spans="1:24" ht="15" customHeight="1">
      <c r="A15" s="351"/>
      <c r="B15" s="80" t="str" cm="1">
        <f t="array" ref="B15">INDEX(Textes!$B:$D, K15, $K$2)</f>
        <v>Raumlänge (m)</v>
      </c>
      <c r="C15" s="535"/>
      <c r="D15" s="535"/>
      <c r="E15" s="535"/>
      <c r="F15" s="536"/>
      <c r="G15" s="95"/>
      <c r="H15" s="95"/>
      <c r="K15" s="96">
        <v>108</v>
      </c>
      <c r="L15" s="407"/>
      <c r="M15" s="99"/>
      <c r="N15" s="99"/>
      <c r="O15" s="99"/>
      <c r="Q15" s="91"/>
      <c r="R15" s="91"/>
      <c r="S15" s="91"/>
      <c r="T15" s="91"/>
      <c r="U15" s="91"/>
      <c r="V15" s="91"/>
      <c r="W15" s="91"/>
      <c r="X15" s="91"/>
    </row>
    <row r="16" spans="1:24" ht="15" customHeight="1">
      <c r="A16" s="351"/>
      <c r="B16" s="80" t="str" cm="1">
        <f t="array" ref="B16">INDEX(Textes!$B:$D, K16, $K$2)</f>
        <v>Raumtiefe (m)</v>
      </c>
      <c r="C16" s="533">
        <f>IFERROR(C8/C15, 0)</f>
        <v>0</v>
      </c>
      <c r="D16" s="533"/>
      <c r="E16" s="533"/>
      <c r="F16" s="534"/>
      <c r="G16" s="95"/>
      <c r="H16" s="95"/>
      <c r="K16" s="96">
        <v>109</v>
      </c>
      <c r="L16" s="407"/>
      <c r="M16" s="99"/>
      <c r="N16" s="99"/>
      <c r="O16" s="99"/>
      <c r="Q16" s="91"/>
      <c r="R16" s="91"/>
      <c r="S16" s="91"/>
      <c r="T16" s="91"/>
      <c r="U16" s="91"/>
      <c r="V16" s="91"/>
      <c r="W16" s="91"/>
      <c r="X16" s="91"/>
    </row>
    <row r="17" spans="1:24" ht="15" customHeight="1">
      <c r="A17" s="351"/>
      <c r="B17" s="80" t="str" cm="1">
        <f t="array" ref="B17">INDEX(Textes!$B:$D, K17, $K$2)</f>
        <v>Raumhöhe (m)</v>
      </c>
      <c r="C17" s="535"/>
      <c r="D17" s="535"/>
      <c r="E17" s="535"/>
      <c r="F17" s="536"/>
      <c r="G17" s="95"/>
      <c r="H17" s="95"/>
      <c r="K17" s="96">
        <v>110</v>
      </c>
      <c r="L17" s="407"/>
      <c r="M17" s="99"/>
      <c r="N17" s="99"/>
      <c r="O17" s="99"/>
      <c r="Q17" s="91"/>
      <c r="R17" s="91"/>
      <c r="S17" s="91"/>
      <c r="T17" s="91"/>
      <c r="U17" s="91"/>
      <c r="V17" s="91"/>
      <c r="W17" s="91"/>
      <c r="X17" s="91"/>
    </row>
    <row r="18" spans="1:24" ht="15" customHeight="1">
      <c r="A18" s="351"/>
      <c r="B18" s="80" t="str" cm="1">
        <f t="array" ref="B18">INDEX(Textes!$B:$D, K18, $K$2)</f>
        <v>Bewertungsebene (m)</v>
      </c>
      <c r="C18" s="537"/>
      <c r="D18" s="537"/>
      <c r="E18" s="537"/>
      <c r="F18" s="538"/>
      <c r="G18" s="95"/>
      <c r="H18" s="95"/>
      <c r="K18" s="96">
        <v>111</v>
      </c>
      <c r="L18" s="407"/>
      <c r="M18" s="99"/>
      <c r="N18" s="99"/>
      <c r="O18" s="99"/>
      <c r="Q18" s="91"/>
      <c r="R18" s="91"/>
      <c r="S18" s="91"/>
      <c r="T18" s="91"/>
      <c r="U18" s="91"/>
      <c r="V18" s="91"/>
      <c r="W18" s="91"/>
      <c r="X18" s="91"/>
    </row>
    <row r="19" spans="1:24" ht="15" customHeight="1">
      <c r="A19" s="351"/>
      <c r="B19" s="80" t="str" cm="1">
        <f t="array" ref="B19">INDEX(Textes!$B:$D, K19, $K$2)</f>
        <v>Betriebsstunden am Tag (h/d)</v>
      </c>
      <c r="C19" s="523"/>
      <c r="D19" s="523"/>
      <c r="E19" s="523"/>
      <c r="F19" s="524"/>
      <c r="G19" s="95"/>
      <c r="H19" s="95"/>
      <c r="K19" s="96">
        <v>112</v>
      </c>
      <c r="L19" s="407"/>
      <c r="M19" s="99"/>
      <c r="N19" s="99"/>
      <c r="O19" s="99"/>
      <c r="Q19" s="91"/>
      <c r="R19" s="91"/>
      <c r="S19" s="91"/>
      <c r="T19" s="91"/>
      <c r="U19" s="91"/>
      <c r="V19" s="91"/>
      <c r="W19" s="91"/>
      <c r="X19" s="91"/>
    </row>
    <row r="20" spans="1:24" ht="15" customHeight="1">
      <c r="A20" s="351"/>
      <c r="B20" s="80" t="str" cm="1">
        <f t="array" ref="B20">INDEX(Textes!$B:$D, K20, $K$2)</f>
        <v>Betriebsstunden nachts (h/d)</v>
      </c>
      <c r="C20" s="523"/>
      <c r="D20" s="523"/>
      <c r="E20" s="523"/>
      <c r="F20" s="524"/>
      <c r="G20" s="95"/>
      <c r="H20" s="95"/>
      <c r="K20" s="96">
        <v>113</v>
      </c>
      <c r="L20" s="407"/>
      <c r="M20" s="99"/>
      <c r="N20" s="99"/>
      <c r="O20" s="99"/>
      <c r="Q20" s="91"/>
      <c r="R20" s="91"/>
      <c r="S20" s="91"/>
      <c r="T20" s="91"/>
      <c r="U20" s="91"/>
      <c r="V20" s="91"/>
      <c r="W20" s="91"/>
      <c r="X20" s="91"/>
    </row>
    <row r="21" spans="1:24" ht="15" customHeight="1">
      <c r="A21" s="351"/>
      <c r="B21" s="80" t="str" cm="1">
        <f t="array" ref="B21">INDEX(Textes!$B:$D, K21, $K$2)</f>
        <v>Tage pro Jahr (d/a)</v>
      </c>
      <c r="C21" s="523"/>
      <c r="D21" s="523"/>
      <c r="E21" s="523"/>
      <c r="F21" s="524"/>
      <c r="G21" s="95"/>
      <c r="H21" s="95"/>
      <c r="K21" s="96">
        <v>114</v>
      </c>
      <c r="L21" s="407"/>
      <c r="M21" s="99"/>
      <c r="N21" s="99"/>
      <c r="O21" s="99"/>
      <c r="Q21" s="91"/>
      <c r="R21" s="91"/>
      <c r="S21" s="91"/>
      <c r="T21" s="91"/>
      <c r="U21" s="91"/>
      <c r="V21" s="91"/>
      <c r="W21" s="91"/>
      <c r="X21" s="91"/>
    </row>
    <row r="22" spans="1:24" ht="15" customHeight="1">
      <c r="A22" s="351"/>
      <c r="B22" s="80" t="str" cm="1">
        <f t="array" ref="B22">INDEX(Textes!$B:$D, K22, $K$2)</f>
        <v>Beleuchtungsstärke (lx)</v>
      </c>
      <c r="C22" s="523"/>
      <c r="D22" s="523"/>
      <c r="E22" s="523"/>
      <c r="F22" s="524"/>
      <c r="G22" s="95"/>
      <c r="H22" s="95"/>
      <c r="K22" s="96">
        <v>116</v>
      </c>
      <c r="L22" s="407"/>
      <c r="M22" s="99"/>
      <c r="N22" s="99"/>
      <c r="O22" s="99"/>
      <c r="Q22" s="91"/>
      <c r="R22" s="91"/>
      <c r="S22" s="91"/>
      <c r="T22" s="91"/>
      <c r="U22" s="91"/>
      <c r="V22" s="91"/>
      <c r="W22" s="91"/>
      <c r="X22" s="91"/>
    </row>
    <row r="23" spans="1:24" ht="15" customHeight="1">
      <c r="A23" s="351"/>
      <c r="B23" s="80" t="str" cm="1">
        <f t="array" ref="B23">INDEX(Textes!$B:$D, K23, $K$2)</f>
        <v>Art der Nutzung</v>
      </c>
      <c r="C23" s="518"/>
      <c r="D23" s="518"/>
      <c r="E23" s="518"/>
      <c r="F23" s="519"/>
      <c r="G23" s="95"/>
      <c r="H23" s="95"/>
      <c r="I23" s="370">
        <f>IFERROR(MATCH(C23, Dropdowns!$A$60:$A$62, 0), 1)</f>
        <v>1</v>
      </c>
      <c r="K23" s="96">
        <v>115</v>
      </c>
      <c r="L23" s="407"/>
      <c r="M23" s="99"/>
      <c r="N23" s="99"/>
      <c r="O23" s="99"/>
      <c r="Q23" s="91"/>
      <c r="R23" s="91"/>
      <c r="S23" s="91"/>
      <c r="T23" s="91"/>
      <c r="U23" s="91"/>
      <c r="V23" s="91"/>
      <c r="W23" s="91"/>
      <c r="X23" s="91"/>
    </row>
    <row r="24" spans="1:24" ht="15" customHeight="1">
      <c r="A24" s="351"/>
      <c r="B24" s="367" t="str" cm="1">
        <f t="array" ref="B24">INDEX(Textes!$B:$D, K24, $K$2)</f>
        <v>Regelung Präsenz</v>
      </c>
      <c r="C24" s="518"/>
      <c r="D24" s="518"/>
      <c r="E24" s="518"/>
      <c r="F24" s="519"/>
      <c r="G24" s="95"/>
      <c r="I24" s="370">
        <f>IFERROR(MATCH(C24, IF($B$36=2017, Dropdowns!$A$67:$A$76, Dropdowns!$A$79:$A$87), 0), 1)</f>
        <v>1</v>
      </c>
      <c r="K24" s="96">
        <v>78</v>
      </c>
      <c r="L24" s="406"/>
      <c r="Q24" s="91"/>
      <c r="R24" s="91"/>
      <c r="S24" s="91"/>
      <c r="T24" s="91"/>
      <c r="U24" s="91"/>
      <c r="V24" s="91"/>
      <c r="W24" s="91"/>
      <c r="X24" s="91"/>
    </row>
    <row r="25" spans="1:24" ht="16.5">
      <c r="A25" s="351"/>
      <c r="B25" s="86"/>
      <c r="C25" s="100"/>
      <c r="D25" s="95"/>
      <c r="E25" s="95"/>
      <c r="F25" s="95"/>
      <c r="G25" s="95"/>
      <c r="H25" s="95"/>
      <c r="L25" s="406"/>
      <c r="Q25" s="91"/>
      <c r="R25" s="91"/>
      <c r="S25" s="91"/>
      <c r="T25" s="91"/>
      <c r="U25" s="91"/>
      <c r="V25" s="91"/>
      <c r="W25" s="91"/>
      <c r="X25" s="91"/>
    </row>
    <row r="26" spans="1:24" s="90" customFormat="1" ht="21.2" customHeight="1">
      <c r="A26" s="350"/>
      <c r="B26" s="94" t="str" cm="1">
        <f t="array" ref="B26">INDEX(Textes!$B:$D, K26, $K$2)</f>
        <v>Tageslicht</v>
      </c>
      <c r="C26" s="86"/>
      <c r="D26" s="86"/>
      <c r="E26" s="86"/>
      <c r="F26" s="86"/>
      <c r="G26" s="95"/>
      <c r="H26" s="86"/>
      <c r="I26" s="82"/>
      <c r="J26" s="81"/>
      <c r="K26" s="91">
        <v>79</v>
      </c>
      <c r="L26" s="410"/>
      <c r="M26" s="106"/>
      <c r="N26" s="106"/>
      <c r="O26" s="106"/>
      <c r="P26" s="96"/>
      <c r="Q26" s="91"/>
      <c r="R26" s="91"/>
      <c r="S26" s="91"/>
      <c r="T26" s="91"/>
      <c r="U26" s="91"/>
      <c r="V26" s="91"/>
      <c r="W26" s="91"/>
      <c r="X26" s="91"/>
    </row>
    <row r="27" spans="1:24" ht="15" customHeight="1">
      <c r="A27" s="351"/>
      <c r="B27" s="80" t="str" cm="1">
        <f t="array" ref="B27">INDEX(Textes!$B:$D, K27, $K$2)</f>
        <v>Tageslichtnutzung</v>
      </c>
      <c r="C27" s="518"/>
      <c r="D27" s="518"/>
      <c r="E27" s="518"/>
      <c r="F27" s="519"/>
      <c r="G27" s="95"/>
      <c r="H27" s="95"/>
      <c r="J27" s="376" t="b">
        <f>(C27=Dropdowns!$A$196)</f>
        <v>0</v>
      </c>
      <c r="K27" s="96">
        <v>107</v>
      </c>
      <c r="L27" s="408" t="s">
        <v>5295</v>
      </c>
      <c r="Q27" s="91"/>
      <c r="R27" s="91"/>
      <c r="S27" s="91"/>
      <c r="T27" s="91"/>
      <c r="U27" s="91"/>
      <c r="V27" s="91"/>
      <c r="W27" s="91"/>
      <c r="X27" s="91"/>
    </row>
    <row r="28" spans="1:24" ht="15" customHeight="1">
      <c r="A28" s="351"/>
      <c r="B28" s="80" t="str" cm="1">
        <f t="array" ref="B28">INDEX(Textes!$B:$D, K28, $K$2)</f>
        <v>Glasanteil</v>
      </c>
      <c r="C28" s="520"/>
      <c r="D28" s="520"/>
      <c r="E28" s="520"/>
      <c r="F28" s="521"/>
      <c r="G28" s="95"/>
      <c r="H28" s="95"/>
      <c r="J28" s="377"/>
      <c r="K28" s="96">
        <v>80</v>
      </c>
      <c r="L28" s="406"/>
      <c r="Q28" s="91"/>
      <c r="R28" s="91"/>
      <c r="S28" s="91"/>
      <c r="T28" s="91"/>
      <c r="U28" s="91"/>
      <c r="V28" s="91"/>
      <c r="W28" s="91"/>
      <c r="X28" s="91"/>
    </row>
    <row r="29" spans="1:24" ht="15" customHeight="1">
      <c r="A29" s="351"/>
      <c r="B29" s="80" t="str" cm="1">
        <f t="array" ref="B29">INDEX(Textes!$B:$D, K29, $K$2)</f>
        <v>Raumhelligkeit</v>
      </c>
      <c r="C29" s="518"/>
      <c r="D29" s="518"/>
      <c r="E29" s="518"/>
      <c r="F29" s="519"/>
      <c r="G29" s="95"/>
      <c r="H29" s="95"/>
      <c r="I29" s="370">
        <f>IFERROR(MATCH(C29, Dropdowns!$A$16:$A$18, 0), 1)</f>
        <v>1</v>
      </c>
      <c r="K29" s="91">
        <v>81</v>
      </c>
      <c r="L29" s="411"/>
      <c r="M29" s="107"/>
      <c r="N29" s="107"/>
      <c r="O29" s="107"/>
      <c r="Q29" s="91"/>
      <c r="R29" s="91"/>
      <c r="S29" s="91"/>
      <c r="T29" s="91"/>
      <c r="U29" s="91"/>
      <c r="V29" s="91"/>
      <c r="W29" s="91"/>
      <c r="X29" s="91"/>
    </row>
    <row r="30" spans="1:24" ht="15" customHeight="1">
      <c r="A30" s="351"/>
      <c r="B30" s="80" t="str" cm="1">
        <f t="array" ref="B30">INDEX(Textes!$B:$D, K30, $K$2)</f>
        <v>Verschattung Umgebung</v>
      </c>
      <c r="C30" s="518"/>
      <c r="D30" s="518"/>
      <c r="E30" s="518"/>
      <c r="F30" s="519"/>
      <c r="G30" s="95"/>
      <c r="H30" s="95"/>
      <c r="I30" s="370">
        <f>IFERROR(MATCH(C30, Dropdowns!$A$22:$A$24, 0), 1)</f>
        <v>1</v>
      </c>
      <c r="K30" s="96">
        <v>82</v>
      </c>
      <c r="L30" s="411"/>
      <c r="M30" s="107"/>
      <c r="N30" s="107"/>
      <c r="O30" s="107"/>
      <c r="Q30" s="91"/>
      <c r="R30" s="91"/>
      <c r="S30" s="91"/>
      <c r="T30" s="91"/>
      <c r="U30" s="91"/>
      <c r="V30" s="91"/>
      <c r="W30" s="91"/>
      <c r="X30" s="91"/>
    </row>
    <row r="31" spans="1:24" ht="15" customHeight="1">
      <c r="A31" s="351"/>
      <c r="B31" s="80" t="str" cm="1">
        <f t="array" ref="B31">INDEX(Textes!$B:$D, K31, $K$2)</f>
        <v>Sonnenschutz Art</v>
      </c>
      <c r="C31" s="518"/>
      <c r="D31" s="518"/>
      <c r="E31" s="518"/>
      <c r="F31" s="519"/>
      <c r="G31" s="95"/>
      <c r="H31" s="95"/>
      <c r="I31" s="370">
        <f>IFERROR(MATCH(C31, Dropdowns!$A$42:$A$47, 0), 1)</f>
        <v>1</v>
      </c>
      <c r="K31" s="91">
        <v>83</v>
      </c>
      <c r="L31" s="406"/>
      <c r="Q31" s="91"/>
      <c r="R31" s="91"/>
      <c r="S31" s="91"/>
      <c r="T31" s="91"/>
      <c r="U31" s="91"/>
      <c r="V31" s="91"/>
      <c r="W31" s="91"/>
      <c r="X31" s="91"/>
    </row>
    <row r="32" spans="1:24" ht="15" customHeight="1">
      <c r="A32" s="351"/>
      <c r="B32" s="80" t="str" cm="1">
        <f t="array" ref="B32">INDEX(Textes!$B:$D, K32, $K$2)</f>
        <v>Sonnenschutz Regelung</v>
      </c>
      <c r="C32" s="518"/>
      <c r="D32" s="518"/>
      <c r="E32" s="518"/>
      <c r="F32" s="519"/>
      <c r="G32" s="95"/>
      <c r="H32" s="95"/>
      <c r="I32" s="370">
        <f>IFERROR(MATCH(C32, Dropdowns!$A$51:$A$56, 0), 1)</f>
        <v>1</v>
      </c>
      <c r="K32" s="96">
        <v>84</v>
      </c>
      <c r="L32" s="406"/>
      <c r="Q32" s="91"/>
      <c r="R32" s="91"/>
      <c r="S32" s="91"/>
      <c r="T32" s="91"/>
      <c r="U32" s="91"/>
      <c r="V32" s="91"/>
      <c r="W32" s="91"/>
      <c r="X32" s="91"/>
    </row>
    <row r="33" spans="1:24" ht="15" customHeight="1">
      <c r="A33" s="351"/>
      <c r="B33" s="80" t="str" cm="1">
        <f t="array" ref="B33">INDEX(Textes!$B:$D, K33, $K$2)</f>
        <v>Regelung Tageslicht</v>
      </c>
      <c r="C33" s="518"/>
      <c r="D33" s="518"/>
      <c r="E33" s="518"/>
      <c r="F33" s="519"/>
      <c r="G33" s="95"/>
      <c r="H33" s="95"/>
      <c r="I33" s="370">
        <f>IFERROR(MATCH(C33, Dropdowns!$A$8:$A$12, 0), 1)</f>
        <v>1</v>
      </c>
      <c r="K33" s="91">
        <v>85</v>
      </c>
      <c r="L33" s="406"/>
      <c r="Q33" s="91"/>
      <c r="R33" s="91"/>
      <c r="S33" s="91"/>
      <c r="T33" s="91"/>
      <c r="U33" s="91"/>
      <c r="V33" s="91"/>
      <c r="W33" s="91"/>
      <c r="X33" s="91"/>
    </row>
    <row r="34" spans="1:24" ht="16.5">
      <c r="A34" s="351"/>
      <c r="B34" s="86"/>
      <c r="C34" s="95"/>
      <c r="D34" s="95"/>
      <c r="E34" s="95"/>
      <c r="F34" s="95"/>
      <c r="G34" s="95"/>
      <c r="H34" s="95"/>
      <c r="L34" s="406"/>
      <c r="M34" s="108"/>
      <c r="N34" s="108"/>
      <c r="O34" s="108"/>
      <c r="Q34" s="91"/>
      <c r="R34" s="91"/>
      <c r="S34" s="91"/>
      <c r="T34" s="91"/>
      <c r="U34" s="91"/>
      <c r="V34" s="91"/>
      <c r="W34" s="91"/>
      <c r="X34" s="91"/>
    </row>
    <row r="35" spans="1:24" s="90" customFormat="1" ht="21.2" hidden="1" customHeight="1">
      <c r="A35" s="354"/>
      <c r="B35" s="102"/>
      <c r="C35" s="103"/>
      <c r="D35" s="103"/>
      <c r="E35" s="103"/>
      <c r="F35" s="103"/>
      <c r="G35" s="103"/>
      <c r="H35" s="101"/>
      <c r="I35" s="416"/>
      <c r="J35" s="414"/>
      <c r="K35" s="108"/>
      <c r="L35" s="406"/>
      <c r="M35" s="108"/>
      <c r="N35" s="108"/>
      <c r="O35" s="108"/>
      <c r="P35" s="96"/>
      <c r="Q35" s="91"/>
      <c r="R35" s="91"/>
      <c r="S35" s="91"/>
      <c r="T35" s="91"/>
      <c r="U35" s="91"/>
      <c r="V35" s="91"/>
      <c r="W35" s="91"/>
      <c r="X35" s="91"/>
    </row>
    <row r="36" spans="1:24" s="90" customFormat="1" ht="21.2" hidden="1" customHeight="1">
      <c r="A36" s="354"/>
      <c r="B36" s="174">
        <f>A!$H$5</f>
        <v>2023</v>
      </c>
      <c r="C36" s="103" t="s">
        <v>130</v>
      </c>
      <c r="D36" s="103" t="s">
        <v>131</v>
      </c>
      <c r="E36" s="103" t="s">
        <v>132</v>
      </c>
      <c r="F36" s="103" t="s">
        <v>5297</v>
      </c>
      <c r="G36" s="103" t="s">
        <v>5312</v>
      </c>
      <c r="H36" s="101"/>
      <c r="I36" s="413"/>
      <c r="J36" s="429" t="b">
        <f>A!N10</f>
        <v>0</v>
      </c>
      <c r="K36" s="108"/>
      <c r="L36" s="408" t="s">
        <v>5311</v>
      </c>
      <c r="M36" s="104"/>
      <c r="N36" s="104"/>
      <c r="O36" s="104"/>
      <c r="P36" s="96"/>
      <c r="Q36" s="91"/>
      <c r="R36" s="91"/>
      <c r="S36" s="91"/>
      <c r="T36" s="91"/>
      <c r="U36" s="91"/>
      <c r="V36" s="91"/>
      <c r="W36" s="91"/>
      <c r="X36" s="91"/>
    </row>
    <row r="37" spans="1:24" ht="15" hidden="1" customHeight="1">
      <c r="A37" s="354"/>
      <c r="B37" s="385" t="s">
        <v>179</v>
      </c>
      <c r="C37" s="384" cm="1">
        <f t="array" ref="C37">IF($J$9, $C15, INDEX(DB_SIA, $I$9, $I37))</f>
        <v>3.5</v>
      </c>
      <c r="D37" s="384" cm="1">
        <f t="array" ref="D37">IF($J$9, $C15, INDEX(DB_SIA, $I$9, $I37))</f>
        <v>3.5</v>
      </c>
      <c r="E37" s="384" cm="1">
        <f t="array" ref="E37">IF($J$9, $C15, INDEX(DB_SIA, $I$9, $I37))</f>
        <v>3.5</v>
      </c>
      <c r="F37" s="384" cm="1">
        <f t="array" ref="F37">IF($J$9, $C15, INDEX(DB_SIA, $I$9, $I37))</f>
        <v>3.5</v>
      </c>
      <c r="G37" s="384" cm="1">
        <f t="array" ref="G37">IF($J$9, $C15, INDEX(DB_SIA, $I$9, $I37))</f>
        <v>3.5</v>
      </c>
      <c r="H37" s="101"/>
      <c r="I37" s="421">
        <v>2</v>
      </c>
      <c r="J37" s="414"/>
      <c r="K37" s="108"/>
      <c r="L37" s="406"/>
      <c r="M37" s="389" t="s">
        <v>5302</v>
      </c>
      <c r="Q37" s="91"/>
      <c r="R37" s="91"/>
      <c r="S37" s="91"/>
      <c r="T37" s="91"/>
      <c r="U37" s="91"/>
      <c r="V37" s="91"/>
      <c r="W37" s="91"/>
      <c r="X37" s="91"/>
    </row>
    <row r="38" spans="1:24" ht="15" hidden="1" customHeight="1">
      <c r="A38" s="354"/>
      <c r="B38" s="385" t="s">
        <v>180</v>
      </c>
      <c r="C38" s="384" cm="1">
        <f t="array" ref="C38">IF($J$9, $C16, INDEX(DB_SIA, $I$9, $I38))</f>
        <v>4</v>
      </c>
      <c r="D38" s="384" cm="1">
        <f t="array" ref="D38">IF($J$9, $C16, INDEX(DB_SIA, $I$9, $I38))</f>
        <v>4</v>
      </c>
      <c r="E38" s="384" cm="1">
        <f t="array" ref="E38">IF($J$9, $C16, INDEX(DB_SIA, $I$9, $I38))</f>
        <v>4</v>
      </c>
      <c r="F38" s="384" cm="1">
        <f t="array" ref="F38">IF($J$9, $C16, INDEX(DB_SIA, $I$9, $I38))</f>
        <v>4</v>
      </c>
      <c r="G38" s="384" cm="1">
        <f t="array" ref="G38">IF($J$9, $C16, INDEX(DB_SIA, $I$9, $I38))</f>
        <v>4</v>
      </c>
      <c r="H38" s="101"/>
      <c r="I38" s="421">
        <v>3</v>
      </c>
      <c r="J38" s="414"/>
      <c r="K38" s="108"/>
      <c r="L38" s="406"/>
      <c r="M38" s="418" t="s">
        <v>5303</v>
      </c>
      <c r="Q38" s="91"/>
      <c r="R38" s="91"/>
      <c r="S38" s="91"/>
      <c r="T38" s="91"/>
      <c r="U38" s="91"/>
      <c r="V38" s="91"/>
      <c r="W38" s="91"/>
      <c r="X38" s="91"/>
    </row>
    <row r="39" spans="1:24" ht="15" hidden="1" customHeight="1">
      <c r="A39" s="354"/>
      <c r="B39" s="385" t="s">
        <v>152</v>
      </c>
      <c r="C39" s="384" cm="1">
        <f t="array" ref="C39">IF($J$9, $C17, INDEX(DB_SIA, $I$9, $I39))</f>
        <v>2.2000000000000002</v>
      </c>
      <c r="D39" s="384" cm="1">
        <f t="array" ref="D39">IF($J$9, $C17, INDEX(DB_SIA, $I$9, $I39))</f>
        <v>2.2000000000000002</v>
      </c>
      <c r="E39" s="384" cm="1">
        <f t="array" ref="E39">IF($J$9, $C17, INDEX(DB_SIA, $I$9, $I39))</f>
        <v>2.2000000000000002</v>
      </c>
      <c r="F39" s="384" cm="1">
        <f t="array" ref="F39">IF($J$9, $C17, INDEX(DB_SIA, $I$9, $I39))</f>
        <v>2.2000000000000002</v>
      </c>
      <c r="G39" s="384" cm="1">
        <f t="array" ref="G39">IF($J$9, $C17, INDEX(DB_SIA, $I$9, $I39))</f>
        <v>2.2000000000000002</v>
      </c>
      <c r="H39" s="101"/>
      <c r="I39" s="421">
        <v>4</v>
      </c>
      <c r="J39" s="414"/>
      <c r="K39" s="108"/>
      <c r="L39" s="406"/>
      <c r="M39" s="419" t="s">
        <v>5304</v>
      </c>
      <c r="Q39" s="91"/>
      <c r="R39" s="91"/>
      <c r="S39" s="91"/>
      <c r="T39" s="91"/>
      <c r="U39" s="91"/>
      <c r="V39" s="91"/>
      <c r="W39" s="91"/>
      <c r="X39" s="91"/>
    </row>
    <row r="40" spans="1:24" ht="15" hidden="1" customHeight="1">
      <c r="A40" s="354"/>
      <c r="B40" s="386" t="s">
        <v>181</v>
      </c>
      <c r="C40" s="384" cm="1">
        <f t="array" ref="C40">IF($J$9, $C18, INDEX(DB_SIA, $I$9, $I40))</f>
        <v>0.05</v>
      </c>
      <c r="D40" s="384" cm="1">
        <f t="array" ref="D40">IF($J$9, $C18, INDEX(DB_SIA, $I$9, $I40))</f>
        <v>0.05</v>
      </c>
      <c r="E40" s="384" cm="1">
        <f t="array" ref="E40">IF($J$9, $C18, INDEX(DB_SIA, $I$9, $I40))</f>
        <v>0.05</v>
      </c>
      <c r="F40" s="384" cm="1">
        <f t="array" ref="F40">IF($J$9, $C18, INDEX(DB_SIA, $I$9, $I40))</f>
        <v>0.05</v>
      </c>
      <c r="G40" s="384" cm="1">
        <f t="array" ref="G40">IF($J$9, $C18, INDEX(DB_SIA, $I$9, $I40))</f>
        <v>0.05</v>
      </c>
      <c r="H40" s="101"/>
      <c r="I40" s="421">
        <v>5</v>
      </c>
      <c r="J40" s="414"/>
      <c r="K40" s="108"/>
      <c r="L40" s="406"/>
      <c r="M40" s="417" t="s">
        <v>5305</v>
      </c>
      <c r="Q40" s="91"/>
      <c r="R40" s="91"/>
      <c r="S40" s="91"/>
      <c r="T40" s="91"/>
      <c r="U40" s="91"/>
      <c r="V40" s="91"/>
      <c r="W40" s="91"/>
      <c r="X40" s="91"/>
    </row>
    <row r="41" spans="1:24" ht="15" hidden="1" customHeight="1">
      <c r="A41" s="354"/>
      <c r="B41" s="389" t="s">
        <v>198</v>
      </c>
      <c r="C41" s="378">
        <f>(C$37*C$38) / ((C$39-C$40)*(C$37+C$38))</f>
        <v>0.86821705426356566</v>
      </c>
      <c r="D41" s="378">
        <f>(D$37*D$38) / ((D$39-D$40)*(D$37+D$38))</f>
        <v>0.86821705426356566</v>
      </c>
      <c r="E41" s="378">
        <f>(E$37*E$38) / ((E$39-E$40)*(E$37+E$38))</f>
        <v>0.86821705426356566</v>
      </c>
      <c r="F41" s="378">
        <f>(F$37*F$38) / ((F$39-F$40)*(F$37+F$38))</f>
        <v>0.86821705426356566</v>
      </c>
      <c r="G41" s="378">
        <f>(G$37*G$38) / ((G$39-G$40)*(G$37+G$38))</f>
        <v>0.86821705426356566</v>
      </c>
      <c r="H41" s="101"/>
      <c r="I41" s="415"/>
      <c r="J41" s="414"/>
      <c r="K41" s="108"/>
      <c r="L41" s="406"/>
      <c r="Q41" s="91"/>
      <c r="R41" s="91"/>
      <c r="S41" s="91"/>
      <c r="T41" s="91"/>
      <c r="U41" s="91"/>
      <c r="V41" s="91"/>
      <c r="W41" s="91"/>
      <c r="X41" s="91"/>
    </row>
    <row r="42" spans="1:24" ht="15" hidden="1" customHeight="1">
      <c r="A42" s="354"/>
      <c r="B42" s="385" t="s">
        <v>146</v>
      </c>
      <c r="C42" s="382" cm="1">
        <f t="array" ref="C42">IF($J$9, $C19, INDEX(DB_SIA, $I$9, $I42))</f>
        <v>0.5</v>
      </c>
      <c r="D42" s="382" cm="1">
        <f t="array" ref="D42">IF($J$9, $C19, INDEX(DB_SIA, $I$9, $I42))</f>
        <v>0.5</v>
      </c>
      <c r="E42" s="382" cm="1">
        <f t="array" ref="E42">IF($J$9, $C19, INDEX(DB_SIA, $I$9, $I42))</f>
        <v>0.5</v>
      </c>
      <c r="F42" s="382" cm="1">
        <f t="array" ref="F42">IF($J$9, $C19, INDEX(DB_SIA, $I$9, $I42))</f>
        <v>0.5</v>
      </c>
      <c r="G42" s="382" cm="1">
        <f t="array" ref="G42">IF($J$9, $C19, INDEX(DB_SIA, $I$9, $I42))</f>
        <v>0.5</v>
      </c>
      <c r="H42" s="101"/>
      <c r="I42" s="421">
        <v>7</v>
      </c>
      <c r="J42" s="414"/>
      <c r="K42" s="108"/>
      <c r="L42" s="406"/>
      <c r="Q42" s="91"/>
      <c r="R42" s="91"/>
      <c r="S42" s="91"/>
      <c r="T42" s="91"/>
      <c r="U42" s="91"/>
      <c r="V42" s="91"/>
      <c r="W42" s="91"/>
      <c r="X42" s="91"/>
    </row>
    <row r="43" spans="1:24" ht="15" hidden="1" customHeight="1">
      <c r="A43" s="354"/>
      <c r="B43" s="387" t="s">
        <v>145</v>
      </c>
      <c r="C43" s="382" cm="1">
        <f t="array" ref="C43">IF($J$9, $C20, INDEX(DB_SIA, $I$9, $I43))</f>
        <v>1</v>
      </c>
      <c r="D43" s="382" cm="1">
        <f t="array" ref="D43">IF($J$9, $C20, INDEX(DB_SIA, $I$9, $I43))</f>
        <v>1</v>
      </c>
      <c r="E43" s="382" cm="1">
        <f t="array" ref="E43">IF($J$9, $C20, INDEX(DB_SIA, $I$9, $I43))</f>
        <v>1</v>
      </c>
      <c r="F43" s="382" cm="1">
        <f t="array" ref="F43">IF($J$9, $C20, INDEX(DB_SIA, $I$9, $I43))</f>
        <v>1</v>
      </c>
      <c r="G43" s="382" cm="1">
        <f t="array" ref="G43">IF($J$9, $C20, INDEX(DB_SIA, $I$9, $I43))</f>
        <v>1</v>
      </c>
      <c r="H43" s="101"/>
      <c r="I43" s="421">
        <v>8</v>
      </c>
      <c r="J43" s="414"/>
      <c r="K43" s="108"/>
      <c r="L43" s="406"/>
      <c r="Q43" s="91"/>
      <c r="R43" s="91"/>
      <c r="S43" s="91"/>
      <c r="T43" s="91"/>
      <c r="U43" s="91"/>
      <c r="V43" s="91"/>
      <c r="W43" s="91"/>
      <c r="X43" s="91"/>
    </row>
    <row r="44" spans="1:24" ht="15" hidden="1" customHeight="1">
      <c r="A44" s="354"/>
      <c r="B44" s="385" t="s">
        <v>98</v>
      </c>
      <c r="C44" s="382" cm="1">
        <f t="array" ref="C44">IF($J$9, $C21, INDEX(DB_SIA, $I$9, $I44))</f>
        <v>365</v>
      </c>
      <c r="D44" s="382" cm="1">
        <f t="array" ref="D44">IF($J$9, $C21, INDEX(DB_SIA, $I$9, $I44))</f>
        <v>365</v>
      </c>
      <c r="E44" s="382" cm="1">
        <f t="array" ref="E44">IF($J$9, $C21, INDEX(DB_SIA, $I$9, $I44))</f>
        <v>365</v>
      </c>
      <c r="F44" s="382" cm="1">
        <f t="array" ref="F44">IF($J$9, $C21, INDEX(DB_SIA, $I$9, $I44))</f>
        <v>365</v>
      </c>
      <c r="G44" s="382" cm="1">
        <f t="array" ref="G44">IF($J$9, $C21, INDEX(DB_SIA, $I$9, $I44))</f>
        <v>365</v>
      </c>
      <c r="H44" s="101"/>
      <c r="I44" s="421">
        <v>9</v>
      </c>
      <c r="J44" s="414"/>
      <c r="K44" s="108"/>
      <c r="L44" s="406"/>
      <c r="Q44" s="91"/>
      <c r="R44" s="91"/>
      <c r="S44" s="91"/>
      <c r="T44" s="91"/>
      <c r="U44" s="91"/>
      <c r="V44" s="91"/>
      <c r="W44" s="91"/>
      <c r="X44" s="91"/>
    </row>
    <row r="45" spans="1:24" ht="15" hidden="1" customHeight="1">
      <c r="A45" s="354"/>
      <c r="B45" s="390" t="s">
        <v>148</v>
      </c>
      <c r="C45" s="194" cm="1">
        <f t="array" ref="C45">INDEX(DB_SIA, $I$9, $I45)</f>
        <v>0.9</v>
      </c>
      <c r="D45" s="194" cm="1">
        <f t="array" ref="D45">INDEX(DB_SIA, $I$9, $I45)</f>
        <v>0.9</v>
      </c>
      <c r="E45" s="194" cm="1">
        <f t="array" ref="E45">INDEX(DB_SIA, $I$9, $I45)</f>
        <v>0.9</v>
      </c>
      <c r="F45" s="194" cm="1">
        <f t="array" ref="F45">INDEX(DB_SIA, $I$9, $I45)</f>
        <v>0.9</v>
      </c>
      <c r="G45" s="194" cm="1">
        <f t="array" ref="G45">INDEX(DB_SIA, $I$9, $I45)</f>
        <v>0.9</v>
      </c>
      <c r="H45" s="101"/>
      <c r="I45" s="421">
        <v>10</v>
      </c>
      <c r="J45" s="414"/>
      <c r="K45" s="108"/>
      <c r="L45" s="406"/>
      <c r="Q45" s="91"/>
      <c r="R45" s="91"/>
      <c r="S45" s="91"/>
      <c r="T45" s="91"/>
      <c r="U45" s="91"/>
      <c r="V45" s="91"/>
      <c r="W45" s="91"/>
      <c r="X45" s="91"/>
    </row>
    <row r="46" spans="1:24" ht="15" hidden="1" customHeight="1">
      <c r="A46" s="354"/>
      <c r="B46" s="388" t="s">
        <v>182</v>
      </c>
      <c r="C46" s="379">
        <f>ROUND((C42+C43)*C44*C45,0)</f>
        <v>493</v>
      </c>
      <c r="D46" s="379">
        <f>ROUND((D42+D43)*D44*D45,0)</f>
        <v>493</v>
      </c>
      <c r="E46" s="379">
        <f>ROUND((E42+E43)*E44*E45,0)</f>
        <v>493</v>
      </c>
      <c r="F46" s="379">
        <f>ROUND((F42+F43)*F44*F45,0)</f>
        <v>493</v>
      </c>
      <c r="G46" s="379">
        <f>ROUND((G42+G43)*G44*G45,0)</f>
        <v>493</v>
      </c>
      <c r="H46" s="101"/>
      <c r="I46" s="415"/>
      <c r="J46" s="414"/>
      <c r="K46" s="108"/>
      <c r="L46" s="406"/>
      <c r="Q46" s="91"/>
      <c r="R46" s="91"/>
      <c r="S46" s="91"/>
      <c r="T46" s="91"/>
      <c r="U46" s="91"/>
      <c r="V46" s="91"/>
      <c r="W46" s="91"/>
      <c r="X46" s="91"/>
    </row>
    <row r="47" spans="1:24" ht="15" hidden="1" customHeight="1">
      <c r="A47" s="354"/>
      <c r="B47" s="385" t="s">
        <v>183</v>
      </c>
      <c r="C47" s="382" cm="1">
        <f t="array" ref="C47">IF($J$9, $C22, INDEX(DB_SIA, $I$9, $I47))</f>
        <v>150</v>
      </c>
      <c r="D47" s="382" cm="1">
        <f t="array" ref="D47">IF($J$9, $C22, INDEX(DB_SIA, $I$9, $I47))</f>
        <v>150</v>
      </c>
      <c r="E47" s="382" cm="1">
        <f t="array" ref="E47">IF($J$9, $C22, INDEX(DB_SIA, $I$9, $I47))</f>
        <v>150</v>
      </c>
      <c r="F47" s="382" cm="1">
        <f t="array" ref="F47">IF($J$9, $C22, INDEX(DB_SIA, $I$9, $I47))</f>
        <v>150</v>
      </c>
      <c r="G47" s="382" cm="1">
        <f t="array" ref="G47">IF($J$9, $C22, INDEX(DB_SIA, $I$9, $I47))</f>
        <v>150</v>
      </c>
      <c r="H47" s="101"/>
      <c r="I47" s="421">
        <v>12</v>
      </c>
      <c r="J47" s="414"/>
      <c r="K47" s="108"/>
      <c r="L47" s="406"/>
      <c r="Q47" s="91"/>
      <c r="R47" s="91"/>
      <c r="S47" s="91"/>
      <c r="T47" s="91"/>
      <c r="U47" s="91"/>
      <c r="V47" s="91"/>
      <c r="W47" s="91"/>
      <c r="X47" s="91"/>
    </row>
    <row r="48" spans="1:24" ht="15" hidden="1" customHeight="1">
      <c r="A48" s="354"/>
      <c r="B48" s="391" t="s">
        <v>184</v>
      </c>
      <c r="C48" s="181" cm="1">
        <f t="array" ref="C48">INDEX(DB_SIA, $I$9, $I48)</f>
        <v>1</v>
      </c>
      <c r="D48" s="181" cm="1">
        <f t="array" ref="D48">INDEX(DB_SIA, $I$9, $I48)</f>
        <v>1</v>
      </c>
      <c r="E48" s="181" cm="1">
        <f t="array" ref="E48">INDEX(DB_SIA, $I$9, $I48)</f>
        <v>1</v>
      </c>
      <c r="F48" s="181" cm="1">
        <f t="array" ref="F48">INDEX(DB_SIA, $I$9, $I48)</f>
        <v>1</v>
      </c>
      <c r="G48" s="181" cm="1">
        <f t="array" ref="G48">INDEX(DB_SIA, $I$9, $I48)</f>
        <v>1</v>
      </c>
      <c r="H48" s="101"/>
      <c r="I48" s="421">
        <v>13</v>
      </c>
      <c r="J48" s="414"/>
      <c r="K48" s="108"/>
      <c r="L48" s="406"/>
      <c r="Q48" s="91"/>
      <c r="R48" s="91"/>
      <c r="S48" s="91"/>
      <c r="T48" s="91"/>
      <c r="U48" s="91"/>
      <c r="V48" s="91"/>
      <c r="W48" s="91"/>
      <c r="X48" s="91"/>
    </row>
    <row r="49" spans="1:24" ht="15" hidden="1" customHeight="1">
      <c r="A49" s="354"/>
      <c r="B49" s="389" t="s">
        <v>185</v>
      </c>
      <c r="C49" s="381">
        <f>C47*C48</f>
        <v>150</v>
      </c>
      <c r="D49" s="381">
        <f>D47*D48</f>
        <v>150</v>
      </c>
      <c r="E49" s="381">
        <f>E47*E48</f>
        <v>150</v>
      </c>
      <c r="F49" s="381">
        <f>F47*F48</f>
        <v>150</v>
      </c>
      <c r="G49" s="381">
        <f>G47*G48</f>
        <v>150</v>
      </c>
      <c r="H49" s="101"/>
      <c r="I49" s="415"/>
      <c r="J49" s="414"/>
      <c r="K49" s="108"/>
      <c r="L49" s="406"/>
      <c r="Q49" s="91"/>
      <c r="R49" s="91"/>
      <c r="S49" s="91"/>
      <c r="T49" s="91"/>
      <c r="U49" s="91"/>
      <c r="V49" s="91"/>
      <c r="W49" s="91"/>
      <c r="X49" s="91"/>
    </row>
    <row r="50" spans="1:24" ht="15" hidden="1" customHeight="1">
      <c r="A50" s="354"/>
      <c r="B50" s="369" t="s">
        <v>186</v>
      </c>
      <c r="C50" s="420">
        <f>IF($J$27, $C$28, 0)</f>
        <v>0</v>
      </c>
      <c r="D50" s="420">
        <f>IF($J$27, $C$28, 0)</f>
        <v>0</v>
      </c>
      <c r="E50" s="420">
        <f>IF($J$27, $C$28, 0)</f>
        <v>0</v>
      </c>
      <c r="F50" s="420">
        <f>IF($J$27, $C$28, 0)</f>
        <v>0</v>
      </c>
      <c r="G50" s="420">
        <f>IF($J$27, $C$28, 0)</f>
        <v>0</v>
      </c>
      <c r="H50" s="101"/>
      <c r="I50" s="414"/>
      <c r="J50" s="414"/>
      <c r="K50" s="108"/>
      <c r="L50" s="406"/>
      <c r="Q50" s="91"/>
      <c r="R50" s="91"/>
      <c r="S50" s="91"/>
      <c r="T50" s="91"/>
      <c r="U50" s="91"/>
      <c r="V50" s="91"/>
      <c r="W50" s="91"/>
      <c r="X50" s="91"/>
    </row>
    <row r="51" spans="1:24" ht="15" hidden="1" customHeight="1">
      <c r="A51" s="354"/>
      <c r="B51" s="389" t="s">
        <v>187</v>
      </c>
      <c r="C51" s="378">
        <f>C50*(C37*C39)/0.85</f>
        <v>0</v>
      </c>
      <c r="D51" s="378">
        <f>D50*(D37*D39)/0.85</f>
        <v>0</v>
      </c>
      <c r="E51" s="378">
        <f>E50*(E37*E39)/0.85</f>
        <v>0</v>
      </c>
      <c r="F51" s="378">
        <f>F50*(F37*F39)/0.85</f>
        <v>0</v>
      </c>
      <c r="G51" s="378">
        <f>G50*(G37*G39)/0.85</f>
        <v>0</v>
      </c>
      <c r="H51" s="101"/>
      <c r="I51" s="415"/>
      <c r="J51" s="414"/>
      <c r="K51" s="108"/>
      <c r="L51" s="406"/>
      <c r="Q51" s="91"/>
      <c r="R51" s="91"/>
      <c r="S51" s="91"/>
      <c r="T51" s="91"/>
      <c r="U51" s="91"/>
      <c r="V51" s="91"/>
      <c r="W51" s="91"/>
      <c r="X51" s="91"/>
    </row>
    <row r="52" spans="1:24" ht="15" hidden="1" customHeight="1">
      <c r="A52" s="354"/>
      <c r="B52" s="392" t="s">
        <v>188</v>
      </c>
      <c r="C52" s="181" cm="1">
        <f t="array" ref="C52">INDEX(DB_SIA, $I$9, $I52)</f>
        <v>0</v>
      </c>
      <c r="D52" s="181" cm="1">
        <f t="array" ref="D52">INDEX(DB_SIA, $I$9, $I52)</f>
        <v>0</v>
      </c>
      <c r="E52" s="181" cm="1">
        <f t="array" ref="E52">INDEX(DB_SIA, $I$9, $I52)</f>
        <v>0</v>
      </c>
      <c r="F52" s="181" cm="1">
        <f t="array" ref="F52">INDEX(DB_SIA, $I$9, $I52)</f>
        <v>0</v>
      </c>
      <c r="G52" s="181" cm="1">
        <f t="array" ref="G52">INDEX(DB_SIA, $I$9, $I52)</f>
        <v>0</v>
      </c>
      <c r="H52" s="101"/>
      <c r="I52" s="421">
        <v>17</v>
      </c>
      <c r="J52" s="414"/>
      <c r="K52" s="108"/>
      <c r="L52" s="406"/>
      <c r="Q52" s="91"/>
      <c r="R52" s="91"/>
      <c r="S52" s="91"/>
      <c r="T52" s="91"/>
      <c r="U52" s="91"/>
      <c r="V52" s="91"/>
      <c r="W52" s="91"/>
      <c r="X52" s="91"/>
    </row>
    <row r="53" spans="1:24" ht="15" hidden="1" customHeight="1">
      <c r="A53" s="354"/>
      <c r="B53" s="389" t="s">
        <v>189</v>
      </c>
      <c r="C53" s="380">
        <f>(C51+2*C52)/(C37*C38)</f>
        <v>0</v>
      </c>
      <c r="D53" s="380">
        <f>(D51+2*D52)/(D37*D38)</f>
        <v>0</v>
      </c>
      <c r="E53" s="380">
        <f>(E51+2*E52)/(E37*E38)</f>
        <v>0</v>
      </c>
      <c r="F53" s="380">
        <f>(F51+2*F52)/(F37*F38)</f>
        <v>0</v>
      </c>
      <c r="G53" s="380">
        <f>(G51+2*G52)/(G37*G38)</f>
        <v>0</v>
      </c>
      <c r="H53" s="101"/>
      <c r="I53" s="415"/>
      <c r="J53" s="414"/>
      <c r="K53" s="108"/>
      <c r="L53" s="406"/>
      <c r="Q53" s="91"/>
      <c r="R53" s="91"/>
      <c r="S53" s="91"/>
      <c r="T53" s="91"/>
      <c r="U53" s="91"/>
      <c r="V53" s="91"/>
      <c r="W53" s="91"/>
      <c r="X53" s="91"/>
    </row>
    <row r="54" spans="1:24" ht="15" hidden="1" customHeight="1">
      <c r="A54" s="354"/>
      <c r="B54" s="389" t="s">
        <v>190</v>
      </c>
      <c r="C54" s="380">
        <f>MAX(0.175,0.35*(0.375+(C49/800)))</f>
        <v>0.19687499999999999</v>
      </c>
      <c r="D54" s="380">
        <f>MAX(0.175,0.35*(0.375+(D49/800)))</f>
        <v>0.19687499999999999</v>
      </c>
      <c r="E54" s="380">
        <f>MAX(0.175,0.35*(0.375+(E49/800)))</f>
        <v>0.19687499999999999</v>
      </c>
      <c r="F54" s="380">
        <f>MAX(0.175,0.35*(0.375+(F49/800)))</f>
        <v>0.19687499999999999</v>
      </c>
      <c r="G54" s="380">
        <f>MAX(0.175,0.35*(0.375+(G49/800)))</f>
        <v>0.19687499999999999</v>
      </c>
      <c r="H54" s="101"/>
      <c r="I54" s="415"/>
      <c r="J54" s="414"/>
      <c r="K54" s="108"/>
      <c r="L54" s="406"/>
      <c r="Q54" s="91"/>
      <c r="R54" s="91"/>
      <c r="S54" s="91"/>
      <c r="T54" s="91"/>
      <c r="U54" s="91"/>
      <c r="V54" s="91"/>
      <c r="W54" s="91"/>
      <c r="X54" s="91"/>
    </row>
    <row r="55" spans="1:24" ht="15" hidden="1" customHeight="1">
      <c r="A55" s="354"/>
      <c r="B55" s="386" t="s">
        <v>99</v>
      </c>
      <c r="C55" s="383" t="str" cm="1">
        <f t="array" ref="C55">IF($J$9, INDEX(Dropdowns!$E$60:$E$62, $I$23), INDEX(DB_SIA, $I$9, $I55))</f>
        <v>DP</v>
      </c>
      <c r="D55" s="383" t="str" cm="1">
        <f t="array" ref="D55">IF($J$9, INDEX(Dropdowns!$E$60:$E$62, $I$23), INDEX(DB_SIA, $I$9, $I55))</f>
        <v>DP</v>
      </c>
      <c r="E55" s="383" t="str" cm="1">
        <f t="array" ref="E55">IF($J$9, INDEX(Dropdowns!$E$60:$E$62, $I$23), INDEX(DB_SIA, $I$9, $I55))</f>
        <v>DP</v>
      </c>
      <c r="F55" s="383" t="str" cm="1">
        <f t="array" ref="F55">IF($J$9, INDEX(Dropdowns!$E$60:$E$62, $I$23), INDEX(DB_SIA, $I$9, $I55))</f>
        <v>DP</v>
      </c>
      <c r="G55" s="383" t="str" cm="1">
        <f t="array" ref="G55">IF($J$9, INDEX(Dropdowns!$E$60:$E$62, $I$23), INDEX(DB_SIA, $I$9, $I55))</f>
        <v>DP</v>
      </c>
      <c r="H55" s="101"/>
      <c r="I55" s="421">
        <v>20</v>
      </c>
      <c r="J55" s="414"/>
      <c r="K55" s="108"/>
      <c r="L55" s="406"/>
      <c r="Q55" s="91"/>
      <c r="R55" s="91"/>
      <c r="S55" s="91"/>
      <c r="T55" s="91"/>
      <c r="U55" s="91"/>
      <c r="V55" s="91"/>
      <c r="W55" s="91"/>
      <c r="X55" s="91"/>
    </row>
    <row r="56" spans="1:24" ht="15" hidden="1" customHeight="1">
      <c r="A56" s="354"/>
      <c r="B56" s="354"/>
      <c r="C56" s="104"/>
      <c r="D56" s="104"/>
      <c r="E56" s="104"/>
      <c r="F56" s="104"/>
      <c r="G56" s="104"/>
      <c r="H56" s="354"/>
      <c r="I56" s="413"/>
      <c r="J56" s="414"/>
      <c r="K56" s="108"/>
      <c r="L56" s="406"/>
      <c r="M56" s="354"/>
      <c r="N56" s="354"/>
      <c r="O56" s="354"/>
      <c r="Q56" s="91"/>
      <c r="R56" s="91"/>
      <c r="S56" s="91"/>
      <c r="T56" s="91"/>
      <c r="U56" s="91"/>
      <c r="V56" s="91"/>
      <c r="W56" s="91"/>
      <c r="X56" s="91"/>
    </row>
    <row r="57" spans="1:24" ht="15" hidden="1" customHeight="1">
      <c r="A57" s="354"/>
      <c r="B57" s="422" t="s">
        <v>5306</v>
      </c>
      <c r="C57" s="373">
        <f>IF($B$36=2023, 0, 34)</f>
        <v>0</v>
      </c>
      <c r="D57" s="373">
        <f t="shared" ref="D57" si="0">IF($B$36=2023, 0, 34)</f>
        <v>0</v>
      </c>
      <c r="E57" s="428">
        <f>IF($B$36=2023, 0, 34) + 14</f>
        <v>14</v>
      </c>
      <c r="F57" s="428">
        <v>34</v>
      </c>
      <c r="G57" s="428">
        <v>0</v>
      </c>
      <c r="H57" s="101"/>
      <c r="I57" s="413"/>
      <c r="J57" s="414"/>
      <c r="K57" s="108"/>
      <c r="L57" s="423" t="s">
        <v>5307</v>
      </c>
      <c r="Q57" s="91"/>
      <c r="R57" s="91"/>
      <c r="S57" s="91"/>
      <c r="T57" s="91"/>
      <c r="U57" s="91"/>
      <c r="V57" s="91"/>
      <c r="W57" s="91"/>
      <c r="X57" s="91"/>
    </row>
    <row r="58" spans="1:24" ht="15" hidden="1" customHeight="1">
      <c r="A58" s="354"/>
      <c r="B58" s="425" t="s">
        <v>5308</v>
      </c>
      <c r="C58" s="426">
        <v>70</v>
      </c>
      <c r="D58" s="426">
        <v>70</v>
      </c>
      <c r="E58" s="426">
        <v>100</v>
      </c>
      <c r="F58" s="426">
        <v>70</v>
      </c>
      <c r="G58" s="426">
        <v>70</v>
      </c>
      <c r="H58" s="101"/>
      <c r="I58" s="413"/>
      <c r="J58" s="414"/>
      <c r="K58" s="108"/>
      <c r="L58" s="411" t="s">
        <v>226</v>
      </c>
      <c r="Q58" s="91"/>
      <c r="R58" s="91"/>
      <c r="S58" s="91"/>
      <c r="T58" s="91"/>
      <c r="U58" s="91"/>
      <c r="V58" s="91"/>
      <c r="W58" s="91"/>
      <c r="X58" s="91"/>
    </row>
    <row r="59" spans="1:24" ht="15" hidden="1" customHeight="1">
      <c r="A59" s="354"/>
      <c r="B59" s="393" t="s">
        <v>91</v>
      </c>
      <c r="C59" s="194" cm="1">
        <f t="array" ref="C59">IF(AND($J$9, $J$11), C$58, INDEX(DB_SIA, $I$9, $I59+C$57))</f>
        <v>90</v>
      </c>
      <c r="D59" s="194" cm="1">
        <f t="array" ref="D59">IF(AND($J$9, $J$11), D$58, INDEX(DB_SIA, $I$9, $I59+D$57))</f>
        <v>90</v>
      </c>
      <c r="E59" s="194" cm="1">
        <f t="array" ref="E59">IF(AND($J$9, $J$11), E$58, INDEX(DB_SIA, $I$9, $I59+E$57))</f>
        <v>130</v>
      </c>
      <c r="F59" s="194" cm="1">
        <f t="array" ref="F59">IF(AND($J$9, $J$11), F$58, INDEX(DB_SIA, $I$9, $I59+F$57))</f>
        <v>70</v>
      </c>
      <c r="G59" s="194" cm="1">
        <f t="array" ref="G59">IF(AND($J$9, $J$11), G$58, INDEX(DB_SIA, $I$9, $I59+G$57))</f>
        <v>90</v>
      </c>
      <c r="H59" s="101"/>
      <c r="I59" s="421">
        <v>21</v>
      </c>
      <c r="J59" s="414"/>
      <c r="K59" s="108"/>
      <c r="L59" s="406"/>
      <c r="Q59" s="91"/>
      <c r="R59" s="91"/>
      <c r="S59" s="91"/>
      <c r="T59" s="91"/>
      <c r="U59" s="91"/>
      <c r="V59" s="91"/>
      <c r="W59" s="91"/>
      <c r="X59" s="91"/>
    </row>
    <row r="60" spans="1:24" ht="15" hidden="1" customHeight="1">
      <c r="A60" s="354"/>
      <c r="B60" s="392" t="s">
        <v>191</v>
      </c>
      <c r="C60" s="194" cm="1">
        <f t="array" ref="C60">INDEX(DB_SIA, $I$9, $I60+C$57)</f>
        <v>1.25</v>
      </c>
      <c r="D60" s="194" cm="1">
        <f t="array" ref="D60">INDEX(DB_SIA, $I$9, $I60+D$57)</f>
        <v>1.25</v>
      </c>
      <c r="E60" s="194" cm="1">
        <f t="array" ref="E60">INDEX(DB_SIA, $I$9, $I60+E$57)</f>
        <v>1.35</v>
      </c>
      <c r="F60" s="194" cm="1">
        <f t="array" ref="F60">INDEX(DB_SIA, $I$9, $I60+F$57)</f>
        <v>1.25</v>
      </c>
      <c r="G60" s="194" cm="1">
        <f t="array" ref="G60">INDEX(DB_SIA, $I$9, $I60+G$57)</f>
        <v>1.25</v>
      </c>
      <c r="H60" s="101"/>
      <c r="I60" s="421">
        <v>22</v>
      </c>
      <c r="J60" s="414"/>
      <c r="K60" s="108"/>
      <c r="L60" s="406"/>
      <c r="Q60" s="91"/>
      <c r="R60" s="91"/>
      <c r="S60" s="91"/>
      <c r="T60" s="91"/>
      <c r="U60" s="91"/>
      <c r="V60" s="91"/>
      <c r="W60" s="91"/>
      <c r="X60" s="91"/>
    </row>
    <row r="61" spans="1:24" ht="15" hidden="1" customHeight="1">
      <c r="A61" s="354"/>
      <c r="B61" s="389" t="s">
        <v>192</v>
      </c>
      <c r="C61" s="378">
        <f>C$60*(1-1/(C$41+1))</f>
        <v>0.58091286307053935</v>
      </c>
      <c r="D61" s="378">
        <f t="shared" ref="D61:G61" si="1">D$60*(1-1/(D$41+1))</f>
        <v>0.58091286307053935</v>
      </c>
      <c r="E61" s="378">
        <f t="shared" si="1"/>
        <v>0.62738589211618245</v>
      </c>
      <c r="F61" s="378">
        <f t="shared" si="1"/>
        <v>0.58091286307053935</v>
      </c>
      <c r="G61" s="378">
        <f t="shared" si="1"/>
        <v>0.58091286307053935</v>
      </c>
      <c r="H61" s="101"/>
      <c r="I61" s="413"/>
      <c r="J61" s="414"/>
      <c r="K61" s="108"/>
      <c r="L61" s="406"/>
      <c r="Q61" s="91"/>
      <c r="R61" s="91"/>
      <c r="S61" s="91"/>
      <c r="T61" s="91"/>
      <c r="U61" s="91"/>
      <c r="V61" s="91"/>
      <c r="W61" s="91"/>
      <c r="X61" s="91"/>
    </row>
    <row r="62" spans="1:24" ht="15" hidden="1" customHeight="1">
      <c r="A62" s="354"/>
      <c r="B62" s="392" t="s">
        <v>5309</v>
      </c>
      <c r="C62" s="424" cm="1">
        <f t="array" ref="C62">INDEX(Dropdowns!$E$8:$E$12, $I$33)</f>
        <v>1</v>
      </c>
      <c r="D62" s="105" cm="1">
        <f t="array" ref="D62">INDEX(DB_SIA, $I$9, $I62+D$57)</f>
        <v>2</v>
      </c>
      <c r="E62" s="105" cm="1">
        <f t="array" ref="E62">INDEX(DB_SIA, $I$9, $I62+E$57)</f>
        <v>1</v>
      </c>
      <c r="F62" s="105" cm="1">
        <f t="array" ref="F62">INDEX(DB_SIA, $I$9, $I62+F$57)</f>
        <v>2</v>
      </c>
      <c r="G62" s="424">
        <f>C62</f>
        <v>1</v>
      </c>
      <c r="H62" s="101"/>
      <c r="I62" s="421">
        <v>24</v>
      </c>
      <c r="J62" s="414"/>
      <c r="K62" s="108"/>
      <c r="L62" s="406"/>
      <c r="Q62" s="91"/>
      <c r="R62" s="91"/>
      <c r="S62" s="91"/>
      <c r="T62" s="91"/>
      <c r="U62" s="91"/>
      <c r="V62" s="91"/>
      <c r="W62" s="91"/>
      <c r="X62" s="91"/>
    </row>
    <row r="63" spans="1:24" ht="15" hidden="1" customHeight="1">
      <c r="A63" s="354"/>
      <c r="B63" s="392" t="s">
        <v>14</v>
      </c>
      <c r="C63" s="424" cm="1">
        <f t="array" ref="C63">INDEX(Dropdowns!$E$16:$E$18, $I$29)</f>
        <v>1</v>
      </c>
      <c r="D63" s="105" cm="1">
        <f t="array" ref="D63">INDEX(DB_SIA, $I$9, $I63+D$57)</f>
        <v>1.1000000000000001</v>
      </c>
      <c r="E63" s="105" cm="1">
        <f t="array" ref="E63">INDEX(DB_SIA, $I$9, $I63+E$57)</f>
        <v>1</v>
      </c>
      <c r="F63" s="105" cm="1">
        <f t="array" ref="F63">INDEX(DB_SIA, $I$9, $I63+F$57)</f>
        <v>1.1000000000000001</v>
      </c>
      <c r="G63" s="424">
        <f>C63</f>
        <v>1</v>
      </c>
      <c r="H63" s="101"/>
      <c r="I63" s="421">
        <v>25</v>
      </c>
      <c r="J63" s="414"/>
      <c r="K63" s="108"/>
      <c r="L63" s="406"/>
      <c r="Q63" s="91"/>
      <c r="R63" s="91"/>
      <c r="S63" s="91"/>
      <c r="T63" s="91"/>
      <c r="U63" s="91"/>
      <c r="V63" s="91"/>
      <c r="W63" s="91"/>
      <c r="X63" s="91"/>
    </row>
    <row r="64" spans="1:24" ht="15" hidden="1" customHeight="1">
      <c r="A64" s="354"/>
      <c r="B64" s="392" t="s">
        <v>15</v>
      </c>
      <c r="C64" s="105" cm="1">
        <f t="array" ref="C64">INDEX(DB_SIA, $I$9, $I64+C$57)</f>
        <v>1</v>
      </c>
      <c r="D64" s="105" cm="1">
        <f t="array" ref="D64">INDEX(DB_SIA, $I$9, $I64+D$57)</f>
        <v>1</v>
      </c>
      <c r="E64" s="105" cm="1">
        <f t="array" ref="E64">INDEX(DB_SIA, $I$9, $I64+E$57)</f>
        <v>1</v>
      </c>
      <c r="F64" s="105" cm="1">
        <f t="array" ref="F64">INDEX(DB_SIA, $I$9, $I64+F$57)</f>
        <v>1</v>
      </c>
      <c r="G64" s="105" cm="1">
        <f t="array" ref="G64">INDEX(DB_SIA, $I$9, $I64+G$57)</f>
        <v>1</v>
      </c>
      <c r="H64" s="101"/>
      <c r="I64" s="421">
        <v>26</v>
      </c>
      <c r="J64" s="414"/>
      <c r="K64" s="108"/>
      <c r="L64" s="406"/>
      <c r="Q64" s="91"/>
      <c r="R64" s="91"/>
      <c r="S64" s="91"/>
      <c r="T64" s="91"/>
      <c r="U64" s="91"/>
      <c r="V64" s="91"/>
      <c r="W64" s="91"/>
      <c r="X64" s="91"/>
    </row>
    <row r="65" spans="1:24" ht="15" hidden="1" customHeight="1">
      <c r="A65" s="354"/>
      <c r="B65" s="392" t="s">
        <v>16</v>
      </c>
      <c r="C65" s="424" cm="1">
        <f t="array" ref="C65">INDEX(Dropdowns!$E$42:$E$47, $I$31) * INDEX(Dropdowns!$E$51:$E$56, $I$32)</f>
        <v>1</v>
      </c>
      <c r="D65" s="105" cm="1">
        <f t="array" ref="D65">INDEX(DB_SIA, $I$9, $I65+D$57)</f>
        <v>1.44</v>
      </c>
      <c r="E65" s="105" cm="1">
        <f t="array" ref="E65">INDEX(DB_SIA, $I$9, $I65+E$57)</f>
        <v>1</v>
      </c>
      <c r="F65" s="105" cm="1">
        <f t="array" ref="F65">INDEX(DB_SIA, $I$9, $I65+F$57)</f>
        <v>1.44</v>
      </c>
      <c r="G65" s="424">
        <f>C65</f>
        <v>1</v>
      </c>
      <c r="H65" s="101"/>
      <c r="I65" s="421">
        <v>27</v>
      </c>
      <c r="J65" s="414"/>
      <c r="K65" s="108"/>
      <c r="L65" s="406"/>
      <c r="Q65" s="91"/>
      <c r="R65" s="91"/>
      <c r="S65" s="91"/>
      <c r="T65" s="91"/>
      <c r="U65" s="91"/>
      <c r="V65" s="91"/>
      <c r="W65" s="91"/>
      <c r="X65" s="91"/>
    </row>
    <row r="66" spans="1:24" ht="15" hidden="1" customHeight="1">
      <c r="A66" s="354"/>
      <c r="B66" s="389" t="s">
        <v>153</v>
      </c>
      <c r="C66" s="378">
        <f>0.8+0.2/(C39-0.2-1.8)</f>
        <v>1.8000000000000003</v>
      </c>
      <c r="D66" s="378">
        <f>0.8+0.2/(D39-0.2-1.8)</f>
        <v>1.8000000000000003</v>
      </c>
      <c r="E66" s="378">
        <f>0.8+0.2/(E39-0.2-1.8)</f>
        <v>1.8000000000000003</v>
      </c>
      <c r="F66" s="378">
        <f>0.8+0.2/(F39-0.2-1.8)</f>
        <v>1.8000000000000003</v>
      </c>
      <c r="G66" s="378">
        <f>0.8+0.2/(G39-0.2-1.8)</f>
        <v>1.8000000000000003</v>
      </c>
      <c r="H66" s="101"/>
      <c r="I66" s="413"/>
      <c r="J66" s="414"/>
      <c r="K66" s="108"/>
      <c r="L66" s="406"/>
      <c r="Q66" s="91"/>
      <c r="R66" s="91"/>
      <c r="S66" s="91"/>
      <c r="T66" s="91"/>
      <c r="U66" s="91"/>
      <c r="V66" s="91"/>
      <c r="W66" s="91"/>
      <c r="X66" s="91"/>
    </row>
    <row r="67" spans="1:24" ht="15" hidden="1" customHeight="1">
      <c r="A67" s="354"/>
      <c r="B67" s="392" t="s">
        <v>18</v>
      </c>
      <c r="C67" s="105" cm="1">
        <f t="array" ref="C67">INDEX(DB_SIA, $I$9, $I67+C$57)</f>
        <v>1</v>
      </c>
      <c r="D67" s="105" cm="1">
        <f t="array" ref="D67">INDEX(DB_SIA, $I$9, $I67+D$57)</f>
        <v>1</v>
      </c>
      <c r="E67" s="105" cm="1">
        <f t="array" ref="E67">INDEX(DB_SIA, $I$9, $I67+E$57)</f>
        <v>1</v>
      </c>
      <c r="F67" s="105" cm="1">
        <f t="array" ref="F67">INDEX(DB_SIA, $I$9, $I67+F$57)</f>
        <v>1</v>
      </c>
      <c r="G67" s="105" cm="1">
        <f t="array" ref="G67">INDEX(DB_SIA, $I$9, $I67+G$57)</f>
        <v>1</v>
      </c>
      <c r="H67" s="101"/>
      <c r="I67" s="421">
        <v>29</v>
      </c>
      <c r="J67" s="414"/>
      <c r="K67" s="108"/>
      <c r="L67" s="406"/>
      <c r="Q67" s="91"/>
      <c r="R67" s="91"/>
      <c r="S67" s="91"/>
      <c r="T67" s="91"/>
      <c r="U67" s="91"/>
      <c r="V67" s="91"/>
      <c r="W67" s="91"/>
      <c r="X67" s="91"/>
    </row>
    <row r="68" spans="1:24" ht="15" hidden="1" customHeight="1">
      <c r="A68" s="354"/>
      <c r="B68" s="369" t="s">
        <v>19</v>
      </c>
      <c r="C68" s="427" cm="1">
        <f t="array" ref="C68">INDEX(Dropdowns!$E$22:$E$24, $I$30)</f>
        <v>1</v>
      </c>
      <c r="D68" s="427" cm="1">
        <f t="array" ref="D68">INDEX(Dropdowns!$E$22:$E$24, $I$30)</f>
        <v>1</v>
      </c>
      <c r="E68" s="427" cm="1">
        <f t="array" ref="E68">INDEX(Dropdowns!$E$22:$E$24, $I$30)</f>
        <v>1</v>
      </c>
      <c r="F68" s="427" cm="1">
        <f t="array" ref="F68">INDEX(Dropdowns!$E$22:$E$24, $I$30)</f>
        <v>1</v>
      </c>
      <c r="G68" s="427" cm="1">
        <f t="array" ref="G68">INDEX(Dropdowns!$E$22:$E$24, $I$30)</f>
        <v>1</v>
      </c>
      <c r="H68" s="101"/>
      <c r="I68" s="414"/>
      <c r="J68" s="414"/>
      <c r="K68" s="108"/>
      <c r="L68" s="411" t="s">
        <v>5310</v>
      </c>
      <c r="Q68" s="91"/>
      <c r="R68" s="91"/>
      <c r="S68" s="91"/>
      <c r="T68" s="91"/>
      <c r="U68" s="91"/>
      <c r="V68" s="91"/>
      <c r="W68" s="91"/>
      <c r="X68" s="91"/>
    </row>
    <row r="69" spans="1:24" ht="15" hidden="1" customHeight="1">
      <c r="A69" s="354"/>
      <c r="B69" s="389" t="s">
        <v>5265</v>
      </c>
      <c r="C69" s="378">
        <f>MIN(11, 2*C62*C63*C64*MAX(C66, C67)*C65*$F$68)</f>
        <v>3.6000000000000005</v>
      </c>
      <c r="D69" s="378">
        <f>MIN(11, 2*D62*D63*D64*MAX(D66, D67)*D65*$F$68)</f>
        <v>11</v>
      </c>
      <c r="E69" s="378">
        <f>MIN(11, 2*E62*E63*E64*MAX(E66, E67)*E65*$F$68)</f>
        <v>3.6000000000000005</v>
      </c>
      <c r="F69" s="378">
        <f>MIN(11, 2*F62*F63*F64*MAX(F66, F67)*F65*$F$68)</f>
        <v>11</v>
      </c>
      <c r="G69" s="378">
        <f>MIN(11, 2*G62*G63*G64*MAX(G66, G67)*G65*$F$68)</f>
        <v>3.6000000000000005</v>
      </c>
      <c r="H69" s="101"/>
      <c r="I69" s="413"/>
      <c r="J69" s="414"/>
      <c r="K69" s="108"/>
      <c r="L69" s="406"/>
      <c r="Q69" s="91"/>
      <c r="R69" s="91"/>
      <c r="S69" s="91"/>
      <c r="T69" s="91"/>
      <c r="U69" s="91"/>
      <c r="V69" s="91"/>
      <c r="W69" s="91"/>
      <c r="X69" s="91"/>
    </row>
    <row r="70" spans="1:24" ht="15" hidden="1" customHeight="1">
      <c r="A70" s="354"/>
      <c r="B70" s="389" t="s">
        <v>5266</v>
      </c>
      <c r="C70" s="378">
        <f>IF(C53&gt;C54, C69, 0.5*(11-C69)*COS(PI()*C53/C54)+0.5*(11+C69))</f>
        <v>11</v>
      </c>
      <c r="D70" s="378">
        <f>IF(D53&gt;D54, D69, 0.5*(11-D69)*COS(PI()*D53/D54)+0.5*(11+D69))</f>
        <v>11</v>
      </c>
      <c r="E70" s="378">
        <f>IF(E53&gt;E54, E69, 0.5*(11-E69)*COS(PI()*E53/E54)+0.5*(11+E69))</f>
        <v>11</v>
      </c>
      <c r="F70" s="378">
        <f>IF(F53&gt;F54, F69, 0.5*(11-F69)*COS(PI()*F53/F54)+0.5*(11+F69))</f>
        <v>11</v>
      </c>
      <c r="G70" s="378">
        <f>IF(G53&gt;G54, G69, 0.5*(11-G69)*COS(PI()*G53/G54)+0.5*(11+G69))</f>
        <v>11</v>
      </c>
      <c r="H70" s="101"/>
      <c r="I70" s="413"/>
      <c r="J70" s="414"/>
      <c r="K70" s="108"/>
      <c r="L70" s="406"/>
      <c r="Q70" s="91"/>
      <c r="R70" s="91"/>
      <c r="S70" s="91"/>
      <c r="T70" s="91"/>
      <c r="U70" s="91"/>
      <c r="V70" s="91"/>
      <c r="W70" s="91"/>
      <c r="X70" s="91"/>
    </row>
    <row r="71" spans="1:24" ht="15" hidden="1" customHeight="1">
      <c r="A71" s="354"/>
      <c r="B71" s="392" t="s">
        <v>22</v>
      </c>
      <c r="C71" s="424" cm="1">
        <f t="array" ref="C71">INDEX((Dropdowns!$E$67:$G$76, Dropdowns!$E$79:$G$87), $I$24, MATCH($C$55,Dropdowns!$E$66:$G$66,0), IF($B$36=2017, 1, 2))</f>
        <v>0.4</v>
      </c>
      <c r="D71" s="105" cm="1">
        <f t="array" ref="D71">INDEX(DB_SIA, $I$9, $I71+D$57)</f>
        <v>1</v>
      </c>
      <c r="E71" s="105" cm="1">
        <f t="array" ref="E71">INDEX(DB_SIA, $I$9, $I71+E$57)</f>
        <v>1</v>
      </c>
      <c r="F71" s="105" cm="1">
        <f t="array" ref="F71">INDEX(DB_SIA, $I$9, $I71+F$57)</f>
        <v>1</v>
      </c>
      <c r="G71" s="424">
        <f>INDEX(Dropdowns!$E$70:$G$70, MATCH($G$55,Dropdowns!$E$66:$G$66,0))</f>
        <v>0.9</v>
      </c>
      <c r="H71" s="101"/>
      <c r="I71" s="421">
        <v>33</v>
      </c>
      <c r="J71" s="414"/>
      <c r="K71" s="108"/>
      <c r="L71" s="406"/>
      <c r="Q71" s="91"/>
      <c r="R71" s="91"/>
      <c r="S71" s="91"/>
      <c r="T71" s="91"/>
      <c r="U71" s="91"/>
      <c r="V71" s="91"/>
      <c r="W71" s="91"/>
      <c r="X71" s="91"/>
    </row>
    <row r="72" spans="1:24" ht="15" hidden="1" customHeight="1">
      <c r="A72" s="354"/>
      <c r="B72" s="392" t="s">
        <v>149</v>
      </c>
      <c r="C72" s="105" cm="1">
        <f t="array" ref="C72">INDEX(DB_SIA, $I$9, $I72+C$57)</f>
        <v>1</v>
      </c>
      <c r="D72" s="105" cm="1">
        <f t="array" ref="D72">INDEX(DB_SIA, $I$9, $I72+D$57)</f>
        <v>1</v>
      </c>
      <c r="E72" s="105" cm="1">
        <f t="array" ref="E72">INDEX(DB_SIA, $I$9, $I72+E$57)</f>
        <v>0.5</v>
      </c>
      <c r="F72" s="105" cm="1">
        <f t="array" ref="F72">INDEX(DB_SIA, $I$9, $I72+F$57)</f>
        <v>1</v>
      </c>
      <c r="G72" s="105" cm="1">
        <f t="array" ref="G72">INDEX(DB_SIA, $I$9, $I72+G$57)</f>
        <v>1</v>
      </c>
      <c r="H72" s="101"/>
      <c r="I72" s="421">
        <v>34</v>
      </c>
      <c r="J72" s="414"/>
      <c r="K72" s="108"/>
      <c r="L72" s="406"/>
      <c r="Q72" s="91"/>
      <c r="R72" s="91"/>
      <c r="S72" s="91"/>
      <c r="T72" s="91"/>
      <c r="U72" s="91"/>
      <c r="V72" s="91"/>
      <c r="W72" s="91"/>
      <c r="X72" s="91"/>
    </row>
    <row r="73" spans="1:24" ht="15" hidden="1" customHeight="1">
      <c r="A73" s="354"/>
      <c r="B73" s="388" t="s">
        <v>196</v>
      </c>
      <c r="C73" s="336">
        <f>C49/(0.8*C59*C61)</f>
        <v>3.5863095238095242</v>
      </c>
      <c r="D73" s="336">
        <f>D49/(0.8*D59*D61)</f>
        <v>3.5863095238095242</v>
      </c>
      <c r="E73" s="336">
        <f>E49/(0.8*E59*E61)</f>
        <v>2.2989163614163619</v>
      </c>
      <c r="F73" s="336">
        <f>F49/(0.8*F59*F61)</f>
        <v>4.6109693877551026</v>
      </c>
      <c r="G73" s="336">
        <f>G49/(0.8*G59*G61)</f>
        <v>3.5863095238095242</v>
      </c>
      <c r="H73" s="101"/>
      <c r="I73" s="413"/>
      <c r="J73" s="414"/>
      <c r="K73" s="108"/>
      <c r="L73" s="406"/>
      <c r="Q73" s="91"/>
      <c r="R73" s="91"/>
      <c r="S73" s="91"/>
      <c r="T73" s="91"/>
      <c r="U73" s="91"/>
      <c r="V73" s="91"/>
      <c r="W73" s="91"/>
      <c r="X73" s="91"/>
    </row>
    <row r="74" spans="1:24" ht="15" hidden="1" customHeight="1">
      <c r="A74" s="354"/>
      <c r="B74" s="388" t="s">
        <v>195</v>
      </c>
      <c r="C74" s="337">
        <f>C71*((C70*C42)/11+C43)*C45*C44*C72</f>
        <v>197.10000000000005</v>
      </c>
      <c r="D74" s="337">
        <f>D71*((D70*D42)/11+D43)*D45*D44*D72</f>
        <v>492.75000000000006</v>
      </c>
      <c r="E74" s="337">
        <f>E71*((E70*E42)/11+E43)*E45*E44*E72</f>
        <v>246.37500000000003</v>
      </c>
      <c r="F74" s="337">
        <f>F71*((F70*F42)/11+F43)*F45*F44*F72</f>
        <v>492.75000000000006</v>
      </c>
      <c r="G74" s="337">
        <f>G71*((G70*G42)/11+G43)*G45*G44*G72</f>
        <v>443.47500000000002</v>
      </c>
      <c r="H74" s="101"/>
      <c r="I74" s="413"/>
      <c r="J74" s="414"/>
      <c r="K74" s="108"/>
      <c r="L74" s="406"/>
      <c r="Q74" s="91"/>
      <c r="R74" s="91"/>
      <c r="S74" s="91"/>
      <c r="T74" s="91"/>
      <c r="U74" s="91"/>
      <c r="V74" s="91"/>
      <c r="W74" s="91"/>
      <c r="X74" s="91"/>
    </row>
    <row r="75" spans="1:24" ht="15" hidden="1" customHeight="1">
      <c r="A75" s="354"/>
      <c r="B75" s="388" t="s">
        <v>197</v>
      </c>
      <c r="C75" s="336">
        <f>C74*C73/1000</f>
        <v>0.70686160714285751</v>
      </c>
      <c r="D75" s="336">
        <f>D74*D73/1000</f>
        <v>1.7671540178571434</v>
      </c>
      <c r="E75" s="336">
        <f>E74*E73/1000</f>
        <v>0.5663955185439562</v>
      </c>
      <c r="F75" s="336">
        <f>F74*F73/1000</f>
        <v>2.2720551658163273</v>
      </c>
      <c r="G75" s="336">
        <f>G74*G73/1000</f>
        <v>1.590438616071429</v>
      </c>
      <c r="H75" s="101"/>
      <c r="I75" s="413"/>
      <c r="J75" s="414"/>
      <c r="K75" s="108"/>
      <c r="L75" s="406"/>
      <c r="Q75" s="91"/>
      <c r="R75" s="91"/>
      <c r="S75" s="91"/>
      <c r="T75" s="91"/>
      <c r="U75" s="91"/>
      <c r="V75" s="91"/>
      <c r="W75" s="91"/>
      <c r="X75" s="91"/>
    </row>
    <row r="76" spans="1:24" ht="15" hidden="1" customHeight="1">
      <c r="A76" s="354"/>
      <c r="B76" s="354"/>
      <c r="C76" s="354"/>
      <c r="D76" s="354"/>
      <c r="E76" s="354"/>
      <c r="F76" s="354"/>
      <c r="G76" s="354"/>
      <c r="H76" s="354"/>
      <c r="I76" s="413"/>
      <c r="J76" s="414"/>
      <c r="K76" s="108"/>
      <c r="L76" s="108"/>
      <c r="M76" s="108"/>
      <c r="N76" s="108"/>
      <c r="O76" s="108"/>
      <c r="Q76" s="91"/>
      <c r="R76" s="91"/>
      <c r="S76" s="91"/>
      <c r="T76" s="91"/>
      <c r="U76" s="91"/>
      <c r="V76" s="91"/>
      <c r="W76" s="91"/>
      <c r="X76" s="91"/>
    </row>
    <row r="77" spans="1:24" s="90" customFormat="1" ht="21.2" customHeight="1">
      <c r="A77" s="350"/>
      <c r="B77" s="94" t="str" cm="1">
        <f t="array" ref="B77">INDEX(Textes!$B:$D, K77, $K$2)</f>
        <v>Leuchten</v>
      </c>
      <c r="C77" s="86"/>
      <c r="D77" s="86"/>
      <c r="E77" s="86"/>
      <c r="F77" s="86"/>
      <c r="G77" s="86"/>
      <c r="H77" s="86"/>
      <c r="I77" s="82"/>
      <c r="J77" s="82"/>
      <c r="K77" s="91">
        <v>86</v>
      </c>
      <c r="L77" s="98"/>
      <c r="M77" s="91"/>
      <c r="N77" s="91"/>
      <c r="O77" s="91"/>
      <c r="P77" s="96"/>
      <c r="Q77" s="91"/>
      <c r="R77" s="91"/>
      <c r="S77" s="91"/>
      <c r="T77" s="91"/>
      <c r="U77" s="91"/>
      <c r="V77" s="91"/>
      <c r="W77" s="91"/>
      <c r="X77" s="91"/>
    </row>
    <row r="78" spans="1:24" ht="45" customHeight="1">
      <c r="A78" s="355" t="s">
        <v>5244</v>
      </c>
      <c r="B78" s="368"/>
      <c r="C78" s="109" t="str" cm="1">
        <f t="array" ref="C78">INDEX(Textes!$B:$D, L78, $K$2)</f>
        <v>System-
leistung</v>
      </c>
      <c r="D78" s="109" t="str" cm="1">
        <f t="array" ref="D78">INDEX(Textes!$B:$D, M78, $K$2)</f>
        <v>Anzahl</v>
      </c>
      <c r="E78" s="109" t="str" cm="1">
        <f t="array" ref="E78">INDEX(Textes!$B:$D, N78, $K$2)</f>
        <v>Effektive 
Betriebs-
leistung</v>
      </c>
      <c r="F78" s="110" t="str" cm="1">
        <f t="array" ref="F78">INDEX(Textes!$B:$D, O78, $K$2)</f>
        <v>Installierte Leistung</v>
      </c>
      <c r="G78" s="86"/>
      <c r="H78" s="86"/>
      <c r="K78" s="91" t="s">
        <v>156</v>
      </c>
      <c r="L78" s="91">
        <v>88</v>
      </c>
      <c r="M78" s="91">
        <v>90</v>
      </c>
      <c r="N78" s="91">
        <v>91</v>
      </c>
      <c r="O78" s="91">
        <v>92</v>
      </c>
      <c r="Q78" s="91"/>
      <c r="R78" s="91"/>
      <c r="S78" s="91"/>
      <c r="T78" s="91"/>
      <c r="U78" s="91"/>
      <c r="V78" s="91"/>
      <c r="W78" s="91"/>
      <c r="X78" s="91"/>
    </row>
    <row r="79" spans="1:24" s="114" customFormat="1" ht="16.5">
      <c r="A79" s="350"/>
      <c r="B79" s="111"/>
      <c r="C79" s="112" t="s">
        <v>172</v>
      </c>
      <c r="D79" s="112" t="s">
        <v>156</v>
      </c>
      <c r="E79" s="112" t="s">
        <v>172</v>
      </c>
      <c r="F79" s="113" t="s">
        <v>162</v>
      </c>
      <c r="G79" s="86"/>
      <c r="H79" s="86"/>
      <c r="I79" s="81"/>
      <c r="J79" s="81"/>
      <c r="K79" s="96"/>
      <c r="L79" s="96"/>
      <c r="M79" s="96"/>
      <c r="N79" s="96"/>
      <c r="O79" s="96"/>
      <c r="P79" s="96"/>
      <c r="Q79" s="96"/>
      <c r="R79" s="96"/>
      <c r="S79" s="96"/>
      <c r="T79" s="96"/>
      <c r="U79" s="96"/>
      <c r="V79" s="96"/>
      <c r="W79" s="96"/>
      <c r="X79" s="96"/>
    </row>
    <row r="80" spans="1:24" ht="15" customHeight="1">
      <c r="A80" s="351"/>
      <c r="B80" s="287"/>
      <c r="C80" s="115" t="str">
        <f>IFERROR(VLOOKUP(B80, LeuchtenTabelle, 7, FALSE), "")</f>
        <v/>
      </c>
      <c r="D80" s="188"/>
      <c r="E80" s="349"/>
      <c r="F80" s="116" t="str">
        <f>IFERROR(IF(E80&gt;0, E80, C80) * D80 / 1000, "")</f>
        <v/>
      </c>
      <c r="G80" s="86"/>
      <c r="H80" s="86"/>
    </row>
    <row r="81" spans="1:24" ht="15" customHeight="1">
      <c r="A81" s="351"/>
      <c r="B81" s="287"/>
      <c r="C81" s="115" t="str">
        <f>IFERROR(VLOOKUP(B81, LeuchtenTabelle, 7, FALSE), "")</f>
        <v/>
      </c>
      <c r="D81" s="188"/>
      <c r="E81" s="349"/>
      <c r="F81" s="116" t="str">
        <f t="shared" ref="F81:F84" si="2">IFERROR(IF(E81&gt;0, E81, C81) * D81 / 1000, "")</f>
        <v/>
      </c>
      <c r="G81" s="86"/>
      <c r="H81" s="86"/>
    </row>
    <row r="82" spans="1:24" ht="15" customHeight="1">
      <c r="A82" s="351"/>
      <c r="B82" s="287"/>
      <c r="C82" s="115" t="str">
        <f>IFERROR(VLOOKUP(B82, LeuchtenTabelle, 7, FALSE), "")</f>
        <v/>
      </c>
      <c r="D82" s="188"/>
      <c r="E82" s="349"/>
      <c r="F82" s="116" t="str">
        <f t="shared" si="2"/>
        <v/>
      </c>
      <c r="G82" s="86"/>
      <c r="H82" s="86"/>
    </row>
    <row r="83" spans="1:24" ht="15" customHeight="1">
      <c r="A83" s="351"/>
      <c r="B83" s="287"/>
      <c r="C83" s="115" t="str">
        <f>IFERROR(VLOOKUP(B83, LeuchtenTabelle, 7, FALSE), "")</f>
        <v/>
      </c>
      <c r="D83" s="188"/>
      <c r="E83" s="349"/>
      <c r="F83" s="116" t="str">
        <f t="shared" si="2"/>
        <v/>
      </c>
      <c r="G83" s="86"/>
      <c r="H83" s="86"/>
    </row>
    <row r="84" spans="1:24" ht="15" customHeight="1">
      <c r="A84" s="351"/>
      <c r="B84" s="287"/>
      <c r="C84" s="115" t="str">
        <f>IFERROR(VLOOKUP(B84, LeuchtenTabelle, 7, FALSE), "")</f>
        <v/>
      </c>
      <c r="D84" s="188"/>
      <c r="E84" s="349"/>
      <c r="F84" s="116" t="str">
        <f t="shared" si="2"/>
        <v/>
      </c>
      <c r="G84" s="86"/>
      <c r="H84" s="86"/>
    </row>
    <row r="85" spans="1:24" ht="16.5">
      <c r="A85" s="351"/>
      <c r="B85" s="117"/>
      <c r="C85" s="95"/>
      <c r="D85" s="95"/>
      <c r="E85" s="95"/>
      <c r="F85" s="118"/>
      <c r="G85" s="86"/>
      <c r="H85" s="95"/>
    </row>
    <row r="86" spans="1:24" s="90" customFormat="1" ht="21.2" customHeight="1">
      <c r="A86" s="350"/>
      <c r="B86" s="94" t="str" cm="1">
        <f t="array" ref="B86">INDEX(Textes!$B:$D, K86, $K$2)</f>
        <v>Energiebilanz</v>
      </c>
      <c r="C86" s="86"/>
      <c r="D86" s="86"/>
      <c r="E86" s="86"/>
      <c r="F86" s="86"/>
      <c r="G86" s="86"/>
      <c r="H86" s="86"/>
      <c r="I86" s="82"/>
      <c r="J86" s="82"/>
      <c r="K86" s="91">
        <v>93</v>
      </c>
      <c r="L86" s="394" t="s">
        <v>130</v>
      </c>
      <c r="M86" s="394" t="s">
        <v>131</v>
      </c>
      <c r="N86" s="394" t="s">
        <v>132</v>
      </c>
      <c r="O86" s="394" t="s">
        <v>5297</v>
      </c>
      <c r="P86" s="394" t="s">
        <v>5298</v>
      </c>
      <c r="Q86" s="91"/>
      <c r="R86" s="91"/>
      <c r="S86" s="91"/>
      <c r="T86" s="91"/>
      <c r="U86" s="91"/>
      <c r="V86" s="91"/>
      <c r="W86" s="91"/>
      <c r="X86" s="91"/>
    </row>
    <row r="87" spans="1:24" ht="42" customHeight="1">
      <c r="A87" s="351"/>
      <c r="B87" s="368"/>
      <c r="C87" s="109" t="str" cm="1">
        <f t="array" ref="C87">INDEX(Textes!$B:$D,L87, $K$2)</f>
        <v>Projektwert</v>
      </c>
      <c r="D87" s="109" t="str" cm="1">
        <f t="array" ref="D87">INDEX(Textes!$B:$D, M87, $K$2)</f>
        <v>Grenzwert</v>
      </c>
      <c r="E87" s="109" t="str" cm="1">
        <f t="array" ref="E87">INDEX(Textes!$B:$D, N87, $K$2)</f>
        <v>Minergie / Prokilowatt / EffEL</v>
      </c>
      <c r="F87" s="110" t="str" cm="1">
        <f t="array" ref="F87">INDEX(Textes!$B:$D, O87, $K$2)</f>
        <v>Zielwert</v>
      </c>
      <c r="G87" s="86"/>
      <c r="H87" s="86"/>
      <c r="K87" s="91" t="s">
        <v>156</v>
      </c>
      <c r="L87" s="91">
        <v>95</v>
      </c>
      <c r="M87" s="91">
        <v>97</v>
      </c>
      <c r="N87" s="91">
        <v>98</v>
      </c>
      <c r="O87" s="91">
        <v>99</v>
      </c>
      <c r="Q87" s="91"/>
      <c r="R87" s="91"/>
      <c r="S87" s="91"/>
      <c r="T87" s="91"/>
      <c r="U87" s="91"/>
      <c r="V87" s="91"/>
      <c r="W87" s="91"/>
      <c r="X87" s="91"/>
    </row>
    <row r="88" spans="1:24" ht="15" customHeight="1">
      <c r="A88" s="351"/>
      <c r="B88" s="80" t="str" cm="1">
        <f t="array" ref="B88">INDEX(Textes!$B:$D, K88, $K$2)</f>
        <v>Installierte Leistung (kW)</v>
      </c>
      <c r="C88" s="119" t="str">
        <f>IF(SUM(F80:$F$84)&gt;0, SUM(F80:$F$84), "")</f>
        <v/>
      </c>
      <c r="D88" s="119" t="str">
        <f>IFERROR(D$89*$C$8/1000, "")</f>
        <v/>
      </c>
      <c r="E88" s="119" t="s">
        <v>156</v>
      </c>
      <c r="F88" s="120" t="str">
        <f>IFERROR(F$89*$C$8/1000, "")</f>
        <v/>
      </c>
      <c r="G88" s="86"/>
      <c r="H88" s="95"/>
      <c r="K88" s="96">
        <v>100</v>
      </c>
      <c r="L88" s="431">
        <f>SUM(F80:F84)</f>
        <v>0</v>
      </c>
      <c r="M88" s="430">
        <f>D73*$C$8/1000</f>
        <v>0</v>
      </c>
      <c r="N88" s="430">
        <f>E73*$C$8/1000</f>
        <v>0</v>
      </c>
      <c r="O88" s="430">
        <f>F73*$C$8/1000</f>
        <v>0</v>
      </c>
      <c r="P88" s="431">
        <f>SUMPRODUCT($C$80:$C$84,$D$80:$D$84)/1000</f>
        <v>0</v>
      </c>
    </row>
    <row r="89" spans="1:24" ht="15" customHeight="1">
      <c r="A89" s="351"/>
      <c r="B89" s="80" t="str" cm="1">
        <f t="array" ref="B89">INDEX(Textes!$B:$D, K89, $K$2)</f>
        <v>Spezifische Leistung (W/m²)</v>
      </c>
      <c r="C89" s="119" t="str">
        <f>IFERROR(C88/$C$8*1000, "")</f>
        <v/>
      </c>
      <c r="D89" s="119" t="str">
        <f>IFERROR($M$89, "")</f>
        <v/>
      </c>
      <c r="E89" s="119" t="s">
        <v>156</v>
      </c>
      <c r="F89" s="120" t="str">
        <f>IFERROR($N$89, "")</f>
        <v/>
      </c>
      <c r="G89" s="86"/>
      <c r="H89" s="95"/>
      <c r="K89" s="96">
        <v>101</v>
      </c>
      <c r="L89" s="371" t="e">
        <f>L$88/$C$8*1000</f>
        <v>#DIV/0!</v>
      </c>
      <c r="M89" s="371" t="e">
        <f>M$88/$C$8*1000</f>
        <v>#DIV/0!</v>
      </c>
      <c r="N89" s="371" t="e">
        <f>N$88/$C$8*1000</f>
        <v>#DIV/0!</v>
      </c>
      <c r="O89" s="371" t="e">
        <f>O$88/$C$8*1000</f>
        <v>#DIV/0!</v>
      </c>
      <c r="P89" s="371" t="e">
        <f>P$88/$C$8*1000</f>
        <v>#DIV/0!</v>
      </c>
    </row>
    <row r="90" spans="1:24" ht="15" customHeight="1">
      <c r="A90" s="351"/>
      <c r="B90" s="80" t="str" cm="1">
        <f t="array" ref="B90">INDEX(Textes!$B:$D, K90, $K$2)</f>
        <v>Volllaststunden (h/a)</v>
      </c>
      <c r="C90" s="121" t="str">
        <f>IF(ISNUMBER(C88), L$90, "")</f>
        <v/>
      </c>
      <c r="D90" s="121" t="str">
        <f>IF(ISNUMBER(D88), M$90, "")</f>
        <v/>
      </c>
      <c r="E90" s="121" t="s">
        <v>156</v>
      </c>
      <c r="F90" s="400" t="str">
        <f>IF(ISNUMBER(F88), N$90, "")</f>
        <v/>
      </c>
      <c r="G90" s="86"/>
      <c r="H90" s="95"/>
      <c r="K90" s="96">
        <v>102</v>
      </c>
      <c r="L90" s="372">
        <f>IFERROR(C$74, "")</f>
        <v>197.10000000000005</v>
      </c>
      <c r="M90" s="372">
        <f>IFERROR(D$74, "")</f>
        <v>492.75000000000006</v>
      </c>
      <c r="N90" s="372">
        <f>IFERROR(E$74, "")</f>
        <v>246.37500000000003</v>
      </c>
      <c r="O90" s="372">
        <f>IFERROR(F$74, "")</f>
        <v>492.75000000000006</v>
      </c>
      <c r="P90" s="372">
        <f>IFERROR(G$74, "")</f>
        <v>443.47500000000002</v>
      </c>
    </row>
    <row r="91" spans="1:24" ht="15" customHeight="1">
      <c r="A91" s="351"/>
      <c r="B91" s="80" t="str" cm="1">
        <f t="array" ref="B91">INDEX(Textes!$B:$D, K91, $K$2)</f>
        <v>Elektrizitätsbedarf (MWh/a)</v>
      </c>
      <c r="C91" s="120" t="str">
        <f>IFERROR(C92*$C$8/1000, "")</f>
        <v/>
      </c>
      <c r="D91" s="120" t="str">
        <f>IFERROR(D92*$C$8/1000, "")</f>
        <v/>
      </c>
      <c r="E91" s="119" t="str">
        <f>IFERROR(($D91+$F91)/2, "")</f>
        <v/>
      </c>
      <c r="F91" s="120" t="str">
        <f>IFERROR(F92*$C$8/1000, "")</f>
        <v/>
      </c>
      <c r="G91" s="86"/>
      <c r="H91" s="95"/>
      <c r="K91" s="96">
        <v>104</v>
      </c>
      <c r="L91" s="371">
        <f t="shared" ref="L91:P91" si="3">L88*L90/1000</f>
        <v>0</v>
      </c>
      <c r="M91" s="371">
        <f t="shared" si="3"/>
        <v>0</v>
      </c>
      <c r="N91" s="371">
        <f t="shared" si="3"/>
        <v>0</v>
      </c>
      <c r="O91" s="371">
        <f t="shared" si="3"/>
        <v>0</v>
      </c>
      <c r="P91" s="371">
        <f t="shared" si="3"/>
        <v>0</v>
      </c>
    </row>
    <row r="92" spans="1:24" ht="15" customHeight="1">
      <c r="A92" s="351"/>
      <c r="B92" s="80" t="str" cm="1">
        <f t="array" ref="B92">INDEX(Textes!$B:$D, K92, $K$2)</f>
        <v>Elektrizitätsbedarf (kWh/m²)</v>
      </c>
      <c r="C92" s="119" t="str">
        <f>IFERROR(C$88*C$90/$C$8, "")</f>
        <v/>
      </c>
      <c r="D92" s="119" t="str">
        <f>IFERROR(D$88*D$90/$C$8, "")</f>
        <v/>
      </c>
      <c r="E92" s="119" t="str">
        <f>IFERROR(($D92+$F92)/2, "")</f>
        <v/>
      </c>
      <c r="F92" s="120" t="str">
        <f>IFERROR(F$88*F$90/$C$8, "")</f>
        <v/>
      </c>
      <c r="G92" s="86"/>
      <c r="H92" s="95"/>
      <c r="K92" s="96">
        <v>103</v>
      </c>
      <c r="L92" s="375" t="e">
        <f t="shared" ref="L92:P92" si="4">L89*L90/1000</f>
        <v>#DIV/0!</v>
      </c>
      <c r="M92" s="375" t="e">
        <f t="shared" si="4"/>
        <v>#DIV/0!</v>
      </c>
      <c r="N92" s="375" t="e">
        <f t="shared" si="4"/>
        <v>#DIV/0!</v>
      </c>
      <c r="O92" s="375" t="e">
        <f t="shared" si="4"/>
        <v>#DIV/0!</v>
      </c>
      <c r="P92" s="375" t="e">
        <f t="shared" si="4"/>
        <v>#DIV/0!</v>
      </c>
    </row>
    <row r="93" spans="1:24" ht="16.5">
      <c r="A93" s="351"/>
      <c r="B93" s="86"/>
      <c r="C93" s="95"/>
      <c r="D93" s="95"/>
      <c r="E93" s="95"/>
      <c r="F93" s="95"/>
      <c r="G93" s="86"/>
      <c r="H93" s="95"/>
    </row>
    <row r="94" spans="1:24" ht="16.5">
      <c r="A94" s="351"/>
      <c r="B94" s="86"/>
      <c r="C94" s="95"/>
      <c r="D94" s="95"/>
      <c r="E94" s="95"/>
      <c r="F94" s="95"/>
      <c r="G94" s="86"/>
      <c r="H94" s="95"/>
    </row>
    <row r="95" spans="1:24" ht="16.5">
      <c r="A95" s="351"/>
      <c r="B95" s="86"/>
      <c r="C95" s="95"/>
      <c r="D95" s="95"/>
      <c r="E95" s="95"/>
      <c r="F95" s="95"/>
      <c r="G95" s="86"/>
      <c r="H95" s="95"/>
    </row>
    <row r="96" spans="1:24" ht="16.5">
      <c r="A96" s="351"/>
      <c r="B96" s="86"/>
      <c r="C96" s="95"/>
      <c r="D96" s="95"/>
      <c r="E96" s="95"/>
      <c r="F96" s="95"/>
      <c r="G96" s="86"/>
      <c r="H96" s="95"/>
    </row>
    <row r="97" spans="1:8" ht="16.5">
      <c r="A97" s="351"/>
      <c r="B97" s="86"/>
      <c r="C97" s="95"/>
      <c r="D97" s="95"/>
      <c r="E97" s="95"/>
      <c r="F97" s="95"/>
      <c r="G97" s="86"/>
      <c r="H97" s="95"/>
    </row>
    <row r="98" spans="1:8" ht="16.5">
      <c r="A98" s="351"/>
      <c r="B98" s="86"/>
      <c r="C98" s="95"/>
      <c r="D98" s="95"/>
      <c r="E98" s="95"/>
      <c r="F98" s="95"/>
      <c r="G98" s="86"/>
      <c r="H98" s="95"/>
    </row>
    <row r="99" spans="1:8" ht="16.5">
      <c r="A99" s="351"/>
      <c r="B99" s="86"/>
      <c r="C99" s="95"/>
      <c r="D99" s="95"/>
      <c r="E99" s="95"/>
      <c r="F99" s="95"/>
      <c r="G99" s="86"/>
      <c r="H99" s="95"/>
    </row>
    <row r="100" spans="1:8" ht="16.5">
      <c r="A100" s="351"/>
      <c r="B100" s="86"/>
      <c r="C100" s="95"/>
      <c r="D100" s="95"/>
      <c r="E100" s="95"/>
      <c r="F100" s="95"/>
      <c r="G100" s="86"/>
      <c r="H100" s="95"/>
    </row>
    <row r="101" spans="1:8" ht="16.5" hidden="1">
      <c r="A101" s="351"/>
      <c r="B101" s="122"/>
      <c r="C101" s="123"/>
      <c r="D101" s="123"/>
      <c r="E101" s="123"/>
      <c r="F101" s="123"/>
      <c r="G101" s="86"/>
      <c r="H101" s="123"/>
    </row>
    <row r="102" spans="1:8" ht="16.5" hidden="1">
      <c r="A102" s="351"/>
      <c r="B102" s="122"/>
      <c r="C102" s="123"/>
      <c r="D102" s="123"/>
      <c r="E102" s="123"/>
      <c r="F102" s="123"/>
      <c r="G102" s="86"/>
      <c r="H102" s="123"/>
    </row>
    <row r="103" spans="1:8" ht="16.5" hidden="1">
      <c r="B103" s="122"/>
      <c r="C103" s="123"/>
      <c r="D103" s="123"/>
      <c r="E103" s="123"/>
      <c r="F103" s="123"/>
      <c r="G103" s="86"/>
      <c r="H103" s="123"/>
    </row>
    <row r="104" spans="1:8" ht="16.5" hidden="1">
      <c r="A104" s="351"/>
      <c r="B104" s="86"/>
      <c r="C104" s="95"/>
      <c r="D104" s="95"/>
      <c r="E104" s="95"/>
      <c r="F104" s="95"/>
      <c r="G104" s="86"/>
      <c r="H104" s="95"/>
    </row>
    <row r="105" spans="1:8" ht="16.5" hidden="1" customHeight="1">
      <c r="G105" s="86"/>
    </row>
  </sheetData>
  <sheetProtection algorithmName="SHA-512" hashValue="fI72Zh8y2tLoj+VXsaZig0wruX5rfsijPINqDYESiH1MxaUuBOzJus69QfeEDxL3y0EPh2pJs+b8cQIw+Q/P0g==" saltValue="blaJNI+WEvr4pHWJv9sAlw==" spinCount="100000" sheet="1" objects="1" scenarios="1"/>
  <mergeCells count="25">
    <mergeCell ref="C10:F10"/>
    <mergeCell ref="B4:F4"/>
    <mergeCell ref="C6:F6"/>
    <mergeCell ref="C7:F7"/>
    <mergeCell ref="C8:F8"/>
    <mergeCell ref="C9:F9"/>
    <mergeCell ref="C24:F24"/>
    <mergeCell ref="C11:F11"/>
    <mergeCell ref="C12:F12"/>
    <mergeCell ref="C15:F15"/>
    <mergeCell ref="C16:F16"/>
    <mergeCell ref="C17:F17"/>
    <mergeCell ref="C18:F18"/>
    <mergeCell ref="C19:F19"/>
    <mergeCell ref="C20:F20"/>
    <mergeCell ref="C21:F21"/>
    <mergeCell ref="C22:F22"/>
    <mergeCell ref="C23:F23"/>
    <mergeCell ref="C33:F33"/>
    <mergeCell ref="C27:F27"/>
    <mergeCell ref="C28:F28"/>
    <mergeCell ref="C29:F29"/>
    <mergeCell ref="C30:F30"/>
    <mergeCell ref="C31:F31"/>
    <mergeCell ref="C32:F32"/>
  </mergeCells>
  <conditionalFormatting sqref="B80:B84">
    <cfRule type="expression" dxfId="116" priority="5">
      <formula>NOT(ISBLANK($B80))</formula>
    </cfRule>
  </conditionalFormatting>
  <conditionalFormatting sqref="B10:F12 B15:F23">
    <cfRule type="expression" dxfId="115" priority="6">
      <formula>$J$9=FALSE</formula>
    </cfRule>
  </conditionalFormatting>
  <conditionalFormatting sqref="B12:F12">
    <cfRule type="expression" dxfId="114" priority="8">
      <formula>$J$11=FALSE</formula>
    </cfRule>
  </conditionalFormatting>
  <conditionalFormatting sqref="B28:F33">
    <cfRule type="expression" dxfId="113" priority="9">
      <formula>NOT($J$27)</formula>
    </cfRule>
  </conditionalFormatting>
  <conditionalFormatting sqref="C12">
    <cfRule type="expression" dxfId="112" priority="1">
      <formula>AND(NOT($J$11), NOT(ISBLANK($C12)))</formula>
    </cfRule>
  </conditionalFormatting>
  <conditionalFormatting sqref="C6:F12 C15:F24 C27:F33">
    <cfRule type="expression" dxfId="111" priority="7">
      <formula>NOT(ISBLANK($C6))</formula>
    </cfRule>
  </conditionalFormatting>
  <conditionalFormatting sqref="C10:F11 C15 C17:F23">
    <cfRule type="expression" dxfId="110" priority="2">
      <formula>AND(NOT($J$9), NOT(ISBLANK($C10)))</formula>
    </cfRule>
  </conditionalFormatting>
  <conditionalFormatting sqref="C28:F33">
    <cfRule type="expression" dxfId="109" priority="3">
      <formula>AND(NOT($J$27), NOT(ISBLANK($C28)))</formula>
    </cfRule>
  </conditionalFormatting>
  <conditionalFormatting sqref="D80:E84">
    <cfRule type="expression" dxfId="108" priority="4">
      <formula>NOT(ISBLANK(D80))</formula>
    </cfRule>
  </conditionalFormatting>
  <dataValidations count="22">
    <dataValidation type="list" allowBlank="1" showInputMessage="1" showErrorMessage="1" sqref="C27:F27" xr:uid="{8A47175E-AF61-4CDE-973D-B0C233374C72}">
      <formula1>JaNein</formula1>
    </dataValidation>
    <dataValidation type="list" allowBlank="1" showInputMessage="1" showErrorMessage="1" sqref="C33:F33" xr:uid="{16AD82AA-43F6-4F75-8C33-4C666610A06C}">
      <formula1>Regelung_Tageslicht</formula1>
    </dataValidation>
    <dataValidation type="list" allowBlank="1" showInputMessage="1" showErrorMessage="1" sqref="C28:F28" xr:uid="{A12642B8-A539-4252-91B9-1849766E1388}">
      <formula1>Glasanteil</formula1>
    </dataValidation>
    <dataValidation type="list" allowBlank="1" showInputMessage="1" showErrorMessage="1" sqref="C30:F30" xr:uid="{315DC59B-8885-4200-859B-053334CB608E}">
      <formula1>Umgebung</formula1>
    </dataValidation>
    <dataValidation type="list" allowBlank="1" showInputMessage="1" showErrorMessage="1" sqref="C29:F29" xr:uid="{47E21738-ED63-49AE-8B54-C07FADC02CD4}">
      <formula1>Raumhelligkeit</formula1>
    </dataValidation>
    <dataValidation type="list" allowBlank="1" showInputMessage="1" showErrorMessage="1" sqref="C32:F32" xr:uid="{71951F96-E711-49D4-9CAB-5DA554F37CFC}">
      <formula1>IF($I$31&lt;6,Sonnenschutz_Regelung_Mit,Sonnenschutz_Regelung_Ohne)</formula1>
    </dataValidation>
    <dataValidation type="list" allowBlank="1" showInputMessage="1" showErrorMessage="1" sqref="C31:F31" xr:uid="{64017FF6-87D7-44F2-BB03-776C8B67CBEA}">
      <formula1>Sonnenschutz_Art</formula1>
    </dataValidation>
    <dataValidation type="decimal" allowBlank="1" showInputMessage="1" showErrorMessage="1" sqref="C22:F22" xr:uid="{692BB332-19B0-4C9A-A590-3BE7D3F1663E}">
      <formula1>0</formula1>
      <formula2>9999</formula2>
    </dataValidation>
    <dataValidation type="decimal" allowBlank="1" showInputMessage="1" showErrorMessage="1" sqref="C21:F21" xr:uid="{A7E79599-0386-4593-862C-1C4AE5D46D31}">
      <formula1>0</formula1>
      <formula2>365</formula2>
    </dataValidation>
    <dataValidation type="decimal" allowBlank="1" showInputMessage="1" showErrorMessage="1" sqref="C20:F20" xr:uid="{B5BDA3DA-3080-4278-B8F4-54E69AA524E0}">
      <formula1>0</formula1>
      <formula2>13</formula2>
    </dataValidation>
    <dataValidation type="decimal" allowBlank="1" showInputMessage="1" showErrorMessage="1" sqref="C19:F19" xr:uid="{47B1AB03-B83D-499C-B54D-43438996A0BC}">
      <formula1>0</formula1>
      <formula2>11</formula2>
    </dataValidation>
    <dataValidation type="list" allowBlank="1" showInputMessage="1" showErrorMessage="1" sqref="C18:F18" xr:uid="{DF31A467-8CFF-4C51-A070-EEB474182FF4}">
      <formula1>"0.05,0.75"</formula1>
    </dataValidation>
    <dataValidation type="decimal" allowBlank="1" showInputMessage="1" showErrorMessage="1" sqref="C17:F17" xr:uid="{B0F9DD48-6C69-41D1-BF01-6918F755789F}">
      <formula1>0</formula1>
      <formula2>30</formula2>
    </dataValidation>
    <dataValidation type="decimal" allowBlank="1" showInputMessage="1" showErrorMessage="1" sqref="C15:F15" xr:uid="{DE850B6F-FED3-4165-AC46-FDF2E7FA34C6}">
      <formula1>0</formula1>
      <formula2>999</formula2>
    </dataValidation>
    <dataValidation type="list" allowBlank="1" showInputMessage="1" showErrorMessage="1" sqref="C9:F9" xr:uid="{C6817346-0332-41EE-86DD-5E4E7D5D8ABD}">
      <formula1>RoomTypes</formula1>
    </dataValidation>
    <dataValidation type="list" allowBlank="1" showInputMessage="1" showErrorMessage="1" sqref="C24:F24" xr:uid="{3F08EE52-BEE9-44E9-8296-1300D706AFE8}">
      <formula1>k_Pr</formula1>
    </dataValidation>
    <dataValidation type="decimal" allowBlank="1" showInputMessage="1" showErrorMessage="1" sqref="C16:F16 C8:F8" xr:uid="{7AA48A5E-9290-4670-BBA9-F755B74DE303}">
      <formula1>0</formula1>
      <formula2>1000000</formula2>
    </dataValidation>
    <dataValidation type="textLength" allowBlank="1" showInputMessage="1" showErrorMessage="1" sqref="C6:F7" xr:uid="{5DC2D40B-436C-4E38-B58E-43FA933BC331}">
      <formula1>0</formula1>
      <formula2>250</formula2>
    </dataValidation>
    <dataValidation type="list" allowBlank="1" showInputMessage="1" showErrorMessage="1" sqref="B80:B84" xr:uid="{28B057BA-326E-45A5-8FF2-15555BBFAD66}">
      <formula1>LeuchtenListe</formula1>
    </dataValidation>
    <dataValidation type="decimal" operator="greaterThanOrEqual" allowBlank="1" showInputMessage="1" showErrorMessage="1" sqref="E80:E84" xr:uid="{1BBBFFF5-4D14-4B7F-98A4-8BFB229118A4}">
      <formula1>0</formula1>
    </dataValidation>
    <dataValidation type="whole" allowBlank="1" showInputMessage="1" showErrorMessage="1" sqref="D80:D84" xr:uid="{0748C7B1-EF10-4D84-B9A1-48B7171C701B}">
      <formula1>0</formula1>
      <formula2>1000000</formula2>
    </dataValidation>
    <dataValidation type="list" allowBlank="1" showInputMessage="1" showErrorMessage="1" sqref="C32:F32" xr:uid="{95C00127-CAE0-4999-B6BF-97AE1D8230EA}">
      <formula1>IF($I$31&lt;=5, Sonnenschutz_Regelung_Mit, Sonnenschutz_Regelung_Ohne)</formula1>
    </dataValidation>
  </dataValidations>
  <pageMargins left="0.7" right="0.7" top="0.75" bottom="0.75" header="0.3" footer="0.3"/>
  <legacyDrawing r:id="rId1"/>
  <extLst>
    <ext xmlns:x14="http://schemas.microsoft.com/office/spreadsheetml/2009/9/main" uri="{CCE6A557-97BC-4b89-ADB6-D9C93CAAB3DF}">
      <x14:dataValidations xmlns:xm="http://schemas.microsoft.com/office/excel/2006/main" count="5">
        <x14:dataValidation type="list" allowBlank="1" showInputMessage="1" showErrorMessage="1" xr:uid="{485A9C4C-4B30-4387-8BAC-D3464CA19558}">
          <x14:formula1>
            <xm:f>Dropdowns!$A$209:$A$215</xm:f>
          </x14:formula1>
          <xm:sqref>C12:F12</xm:sqref>
        </x14:dataValidation>
        <x14:dataValidation type="list" allowBlank="1" showInputMessage="1" showErrorMessage="1" xr:uid="{26D31123-A521-46ED-9FD4-9ADFFB328F92}">
          <x14:formula1>
            <xm:f>Dropdowns!$A$60:$A$62</xm:f>
          </x14:formula1>
          <xm:sqref>C27:F33 C23:F24</xm:sqref>
        </x14:dataValidation>
        <x14:dataValidation type="list" allowBlank="1" showInputMessage="1" showErrorMessage="1" xr:uid="{9C301088-97AD-4DAB-A386-24DEEFC578CD}">
          <x14:formula1>
            <xm:f>Dropdowns!$A$92:$A$93</xm:f>
          </x14:formula1>
          <xm:sqref>C11:F11</xm:sqref>
        </x14:dataValidation>
        <x14:dataValidation type="list" allowBlank="1" showInputMessage="1" showErrorMessage="1" xr:uid="{3D3E0FA9-E953-4493-83E9-E933A14C31CB}">
          <x14:formula1>
            <xm:f>Dropdowns!$A$28:$A$38</xm:f>
          </x14:formula1>
          <xm:sqref>C28:F28</xm:sqref>
        </x14:dataValidation>
        <x14:dataValidation type="list" allowBlank="1" showInputMessage="1" showErrorMessage="1" xr:uid="{A5F66ADC-DB35-442D-A1C2-709B11099E11}">
          <x14:formula1>
            <xm:f>Dropdowns!$A$42:$A$47</xm:f>
          </x14:formula1>
          <xm:sqref>C31:F31</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B0CAA7-81AA-450F-BE98-44173FE6B6FB}">
  <dimension ref="A1:X105"/>
  <sheetViews>
    <sheetView workbookViewId="0">
      <selection activeCell="C6" sqref="C6:F6"/>
    </sheetView>
  </sheetViews>
  <sheetFormatPr baseColWidth="10" defaultColWidth="0" defaultRowHeight="0" customHeight="1" zeroHeight="1"/>
  <cols>
    <col min="1" max="1" width="3.33203125" style="356" customWidth="1"/>
    <col min="2" max="2" width="30.77734375" style="90" customWidth="1"/>
    <col min="3" max="6" width="10.77734375" style="97" customWidth="1"/>
    <col min="7" max="7" width="10.77734375" style="97" hidden="1" customWidth="1"/>
    <col min="8" max="8" width="3.33203125" style="97" customWidth="1"/>
    <col min="9" max="10" width="5.6640625" style="81" hidden="1" customWidth="1"/>
    <col min="11" max="11" width="5.6640625" style="96" hidden="1" customWidth="1"/>
    <col min="12" max="16" width="10.77734375" style="96" hidden="1" customWidth="1"/>
    <col min="17" max="17" width="2.77734375" style="96" hidden="1" customWidth="1"/>
    <col min="18" max="24" width="5.6640625" style="96" hidden="1" customWidth="1"/>
    <col min="25" max="16384" width="11.5546875" style="97" hidden="1"/>
  </cols>
  <sheetData>
    <row r="1" spans="1:24" s="90" customFormat="1" ht="16.5" customHeight="1">
      <c r="A1" s="350"/>
      <c r="B1" s="86"/>
      <c r="C1" s="86"/>
      <c r="D1" s="86"/>
      <c r="E1" s="86"/>
      <c r="F1" s="86"/>
      <c r="G1" s="95"/>
      <c r="H1" s="86"/>
      <c r="I1" s="88" t="s">
        <v>5296</v>
      </c>
      <c r="J1" s="88" t="s">
        <v>5293</v>
      </c>
      <c r="K1" s="89" t="s">
        <v>159</v>
      </c>
      <c r="L1" s="403" t="s">
        <v>5294</v>
      </c>
      <c r="M1" s="89"/>
      <c r="N1" s="89"/>
      <c r="O1" s="89"/>
      <c r="P1" s="89"/>
      <c r="Q1" s="89"/>
      <c r="R1" s="89"/>
      <c r="S1" s="89"/>
      <c r="T1" s="89"/>
      <c r="U1" s="89"/>
      <c r="V1" s="89"/>
      <c r="W1" s="89"/>
      <c r="X1" s="89"/>
    </row>
    <row r="2" spans="1:24" s="90" customFormat="1" ht="24.95" customHeight="1">
      <c r="A2" s="350"/>
      <c r="B2" s="86"/>
      <c r="C2" s="86"/>
      <c r="D2" s="86"/>
      <c r="E2" s="86"/>
      <c r="F2" s="86"/>
      <c r="G2" s="95"/>
      <c r="H2" s="86"/>
      <c r="I2" s="88"/>
      <c r="J2" s="88"/>
      <c r="K2" s="89">
        <f>A!$J$2</f>
        <v>1</v>
      </c>
      <c r="L2" s="403"/>
      <c r="M2" s="89"/>
      <c r="N2" s="89"/>
      <c r="O2" s="89"/>
      <c r="P2" s="89"/>
      <c r="Q2" s="89"/>
      <c r="R2" s="89"/>
      <c r="S2" s="89"/>
      <c r="T2" s="89"/>
      <c r="U2" s="89"/>
      <c r="V2" s="89"/>
      <c r="W2" s="89"/>
      <c r="X2" s="89"/>
    </row>
    <row r="3" spans="1:24" s="90" customFormat="1" ht="24.95" customHeight="1" thickBot="1">
      <c r="A3" s="350"/>
      <c r="B3" s="374" t="str" cm="1">
        <f t="array" ref="B3">INDEX(Textes!$B:$D, K3, $K$2)&amp;": "&amp;C6</f>
        <v xml:space="preserve">Raumdatenblatt: </v>
      </c>
      <c r="C3" s="358"/>
      <c r="D3" s="358"/>
      <c r="E3" s="358"/>
      <c r="F3" s="358"/>
      <c r="G3" s="95"/>
      <c r="H3" s="86"/>
      <c r="I3" s="82"/>
      <c r="J3" s="82"/>
      <c r="K3" s="91">
        <v>70</v>
      </c>
      <c r="L3" s="404"/>
      <c r="M3" s="92"/>
      <c r="N3" s="92"/>
      <c r="O3" s="92"/>
      <c r="P3" s="92"/>
      <c r="Q3" s="92"/>
      <c r="R3" s="92"/>
      <c r="S3" s="92"/>
      <c r="T3" s="92"/>
      <c r="U3" s="92"/>
      <c r="V3" s="92"/>
      <c r="W3" s="92"/>
      <c r="X3" s="92"/>
    </row>
    <row r="4" spans="1:24" s="90" customFormat="1" ht="24.95" customHeight="1">
      <c r="A4" s="350"/>
      <c r="B4" s="522" t="str" cm="1">
        <f t="array" ref="B4">IF(J9, INDEX(Textes!$B:$D, K4, $K$2), "")</f>
        <v/>
      </c>
      <c r="C4" s="522"/>
      <c r="D4" s="522"/>
      <c r="E4" s="522"/>
      <c r="F4" s="522"/>
      <c r="G4" s="95"/>
      <c r="H4" s="86"/>
      <c r="I4" s="93"/>
      <c r="J4" s="93"/>
      <c r="K4" s="91">
        <v>132</v>
      </c>
      <c r="L4" s="404"/>
      <c r="M4" s="92"/>
      <c r="N4" s="92"/>
      <c r="O4" s="92"/>
      <c r="P4" s="96"/>
      <c r="Q4" s="91"/>
      <c r="R4" s="91"/>
      <c r="S4" s="91"/>
      <c r="T4" s="91"/>
      <c r="U4" s="91"/>
      <c r="V4" s="91"/>
      <c r="W4" s="91"/>
      <c r="X4" s="91"/>
    </row>
    <row r="5" spans="1:24" s="90" customFormat="1" ht="21.2" customHeight="1">
      <c r="A5" s="350"/>
      <c r="B5" s="94" t="str" cm="1">
        <f t="array" ref="B5">INDEX(Textes!$B:$D, K5, $K$2)</f>
        <v>Raum oder Raumgruppe</v>
      </c>
      <c r="C5" s="86"/>
      <c r="D5" s="86"/>
      <c r="E5" s="86"/>
      <c r="F5" s="86"/>
      <c r="G5" s="95"/>
      <c r="H5" s="86"/>
      <c r="I5" s="82"/>
      <c r="J5" s="82"/>
      <c r="K5" s="91">
        <v>71</v>
      </c>
      <c r="L5" s="405"/>
      <c r="M5" s="91"/>
      <c r="N5" s="91"/>
      <c r="O5" s="91"/>
      <c r="P5" s="96"/>
      <c r="Q5" s="91"/>
      <c r="R5" s="91"/>
      <c r="S5" s="91"/>
      <c r="T5" s="91"/>
      <c r="U5" s="91"/>
      <c r="V5" s="91"/>
      <c r="W5" s="91"/>
      <c r="X5" s="91"/>
    </row>
    <row r="6" spans="1:24" ht="15" customHeight="1">
      <c r="A6" s="351"/>
      <c r="B6" s="80" t="str" cm="1">
        <f t="array" ref="B6">INDEX(Textes!$B:$D, K6, $K$2)</f>
        <v>Name</v>
      </c>
      <c r="C6" s="523"/>
      <c r="D6" s="523"/>
      <c r="E6" s="523"/>
      <c r="F6" s="524"/>
      <c r="G6" s="95"/>
      <c r="H6" s="95"/>
      <c r="K6" s="96">
        <v>72</v>
      </c>
      <c r="L6" s="406"/>
      <c r="Q6" s="91"/>
      <c r="R6" s="91"/>
      <c r="S6" s="91"/>
      <c r="T6" s="91"/>
      <c r="U6" s="91"/>
      <c r="V6" s="91"/>
      <c r="W6" s="91"/>
      <c r="X6" s="91"/>
    </row>
    <row r="7" spans="1:24" ht="15" customHeight="1">
      <c r="A7" s="351"/>
      <c r="B7" s="80" t="str" cm="1">
        <f t="array" ref="B7">INDEX(Textes!$B:$D, K7, $K$2)</f>
        <v>Beschreibung</v>
      </c>
      <c r="C7" s="525"/>
      <c r="D7" s="525"/>
      <c r="E7" s="525"/>
      <c r="F7" s="526"/>
      <c r="G7" s="95"/>
      <c r="H7" s="95"/>
      <c r="K7" s="96">
        <v>73</v>
      </c>
      <c r="L7" s="407"/>
      <c r="M7" s="99"/>
      <c r="N7" s="99"/>
      <c r="O7" s="99"/>
      <c r="Q7" s="91"/>
      <c r="R7" s="91"/>
      <c r="S7" s="91"/>
      <c r="T7" s="91"/>
      <c r="U7" s="91"/>
      <c r="V7" s="91"/>
      <c r="W7" s="91"/>
      <c r="X7" s="91"/>
    </row>
    <row r="8" spans="1:24" ht="15" customHeight="1">
      <c r="A8" s="351"/>
      <c r="B8" s="80" t="str" cm="1">
        <f t="array" ref="B8">INDEX(Textes!$B:$D, K8, $K$2)</f>
        <v>Nettofläche m2</v>
      </c>
      <c r="C8" s="527"/>
      <c r="D8" s="527"/>
      <c r="E8" s="527"/>
      <c r="F8" s="528"/>
      <c r="G8" s="95"/>
      <c r="H8" s="95"/>
      <c r="K8" s="96">
        <v>74</v>
      </c>
      <c r="L8" s="407"/>
      <c r="M8" s="99"/>
      <c r="N8" s="99"/>
      <c r="O8" s="99"/>
      <c r="Q8" s="91"/>
      <c r="R8" s="91"/>
      <c r="S8" s="91"/>
      <c r="T8" s="91"/>
      <c r="U8" s="91"/>
      <c r="V8" s="91"/>
      <c r="W8" s="91"/>
      <c r="X8" s="91"/>
    </row>
    <row r="9" spans="1:24" ht="15" customHeight="1">
      <c r="A9" s="351"/>
      <c r="B9" s="80" t="str" cm="1">
        <f t="array" ref="B9">INDEX(Textes!$B:$D, K9, $K$2)</f>
        <v>Raumnutzung</v>
      </c>
      <c r="C9" s="518"/>
      <c r="D9" s="518"/>
      <c r="E9" s="518"/>
      <c r="F9" s="519"/>
      <c r="G9" s="95"/>
      <c r="H9" s="95"/>
      <c r="I9" s="370">
        <f>IF(ISBLANK(C9), 1, MATCH(C9, Dropdowns!A97:$A$150, 0))</f>
        <v>1</v>
      </c>
      <c r="J9" s="376" t="b">
        <f>(C9=Dropdowns!A150)</f>
        <v>0</v>
      </c>
      <c r="K9" s="96">
        <v>75</v>
      </c>
      <c r="L9" s="408" t="s">
        <v>5291</v>
      </c>
      <c r="M9" s="99"/>
      <c r="N9" s="99"/>
      <c r="O9" s="99"/>
      <c r="Q9" s="91"/>
      <c r="R9" s="91"/>
      <c r="S9" s="91"/>
      <c r="T9" s="91"/>
      <c r="U9" s="91"/>
      <c r="V9" s="91"/>
      <c r="W9" s="91"/>
      <c r="X9" s="91"/>
    </row>
    <row r="10" spans="1:24" ht="30" customHeight="1">
      <c r="A10" s="351"/>
      <c r="B10" s="347" t="str" cm="1">
        <f t="array" ref="B10">INDEX(Textes!$B:$D, K10, $K$2)</f>
        <v>Begründung der Spezialnutzung</v>
      </c>
      <c r="C10" s="529"/>
      <c r="D10" s="529"/>
      <c r="E10" s="529"/>
      <c r="F10" s="530"/>
      <c r="G10" s="95"/>
      <c r="H10" s="95"/>
      <c r="I10" s="82"/>
      <c r="J10" s="376"/>
      <c r="K10" s="91">
        <v>105</v>
      </c>
      <c r="L10" s="407"/>
      <c r="M10" s="99"/>
      <c r="N10" s="99"/>
      <c r="O10" s="99"/>
      <c r="Q10" s="91"/>
      <c r="R10" s="91"/>
      <c r="S10" s="91"/>
      <c r="T10" s="91"/>
      <c r="U10" s="91"/>
      <c r="V10" s="91"/>
      <c r="W10" s="91"/>
      <c r="X10" s="91"/>
    </row>
    <row r="11" spans="1:24" ht="15" customHeight="1">
      <c r="A11" s="351"/>
      <c r="B11" s="80" t="str" cm="1">
        <f t="array" ref="B11">INDEX(Textes!$B:$D, K11, $K$2)</f>
        <v>Sehbedingung</v>
      </c>
      <c r="C11" s="518"/>
      <c r="D11" s="518"/>
      <c r="E11" s="518"/>
      <c r="F11" s="519"/>
      <c r="G11" s="95"/>
      <c r="H11" s="95"/>
      <c r="I11" s="370" t="str">
        <f>IF(ISBLANK(C11), "-", MATCH(C11, Dropdowns!$A$92:$A$93, 0))</f>
        <v>-</v>
      </c>
      <c r="J11" s="376" t="b">
        <f>(I11=2)</f>
        <v>0</v>
      </c>
      <c r="K11" s="96">
        <v>76</v>
      </c>
      <c r="L11" s="408" t="s">
        <v>5292</v>
      </c>
      <c r="M11" s="99"/>
      <c r="N11" s="99"/>
      <c r="O11" s="99"/>
      <c r="Q11" s="91"/>
      <c r="R11" s="91"/>
      <c r="S11" s="91"/>
      <c r="T11" s="91"/>
      <c r="U11" s="91"/>
      <c r="V11" s="91"/>
      <c r="W11" s="91"/>
      <c r="X11" s="91"/>
    </row>
    <row r="12" spans="1:24" s="346" customFormat="1" ht="30" customHeight="1">
      <c r="A12" s="352"/>
      <c r="B12" s="347" t="str" cm="1">
        <f t="array" ref="B12">INDEX(Textes!$B:$D, K12, $K$2)</f>
        <v>Begründung für die besonderen Anforderungen</v>
      </c>
      <c r="C12" s="531"/>
      <c r="D12" s="531"/>
      <c r="E12" s="531"/>
      <c r="F12" s="532"/>
      <c r="G12" s="95"/>
      <c r="H12" s="343"/>
      <c r="I12" s="81"/>
      <c r="J12" s="81"/>
      <c r="K12" s="344">
        <v>117</v>
      </c>
      <c r="L12" s="409"/>
      <c r="M12" s="345"/>
      <c r="N12" s="345"/>
      <c r="O12" s="345"/>
      <c r="P12" s="96"/>
      <c r="Q12" s="91"/>
      <c r="R12" s="91"/>
      <c r="S12" s="91"/>
      <c r="T12" s="91"/>
      <c r="U12" s="91"/>
      <c r="V12" s="91"/>
      <c r="W12" s="91"/>
      <c r="X12" s="91"/>
    </row>
    <row r="13" spans="1:24" ht="16.5">
      <c r="A13" s="351"/>
      <c r="B13" s="86"/>
      <c r="C13" s="100"/>
      <c r="D13" s="95"/>
      <c r="E13" s="95"/>
      <c r="F13" s="95"/>
      <c r="G13" s="95"/>
      <c r="H13" s="95"/>
      <c r="L13" s="406"/>
      <c r="Q13" s="91"/>
      <c r="R13" s="91"/>
      <c r="S13" s="91"/>
      <c r="T13" s="91"/>
      <c r="U13" s="91"/>
      <c r="V13" s="91"/>
      <c r="W13" s="91"/>
      <c r="X13" s="91"/>
    </row>
    <row r="14" spans="1:24" s="90" customFormat="1" ht="21.2" customHeight="1">
      <c r="A14" s="353"/>
      <c r="B14" s="94" t="str" cm="1">
        <f t="array" ref="B14">INDEX(Textes!$B:$D, K14, $K$2)</f>
        <v>Nutzung</v>
      </c>
      <c r="C14" s="86"/>
      <c r="D14" s="86"/>
      <c r="E14" s="86"/>
      <c r="F14" s="86"/>
      <c r="G14" s="95"/>
      <c r="H14" s="86"/>
      <c r="I14" s="82"/>
      <c r="J14" s="82"/>
      <c r="K14" s="91">
        <v>77</v>
      </c>
      <c r="L14" s="405"/>
      <c r="M14" s="91"/>
      <c r="N14" s="91"/>
      <c r="O14" s="91"/>
      <c r="P14" s="96"/>
      <c r="Q14" s="91"/>
      <c r="R14" s="91"/>
      <c r="S14" s="91"/>
      <c r="T14" s="91"/>
      <c r="U14" s="91"/>
      <c r="V14" s="91"/>
      <c r="W14" s="91"/>
      <c r="X14" s="91"/>
    </row>
    <row r="15" spans="1:24" ht="15" customHeight="1">
      <c r="A15" s="351"/>
      <c r="B15" s="80" t="str" cm="1">
        <f t="array" ref="B15">INDEX(Textes!$B:$D, K15, $K$2)</f>
        <v>Raumlänge (m)</v>
      </c>
      <c r="C15" s="535"/>
      <c r="D15" s="535"/>
      <c r="E15" s="535"/>
      <c r="F15" s="536"/>
      <c r="G15" s="95"/>
      <c r="H15" s="95"/>
      <c r="K15" s="96">
        <v>108</v>
      </c>
      <c r="L15" s="407"/>
      <c r="M15" s="99"/>
      <c r="N15" s="99"/>
      <c r="O15" s="99"/>
      <c r="Q15" s="91"/>
      <c r="R15" s="91"/>
      <c r="S15" s="91"/>
      <c r="T15" s="91"/>
      <c r="U15" s="91"/>
      <c r="V15" s="91"/>
      <c r="W15" s="91"/>
      <c r="X15" s="91"/>
    </row>
    <row r="16" spans="1:24" ht="15" customHeight="1">
      <c r="A16" s="351"/>
      <c r="B16" s="80" t="str" cm="1">
        <f t="array" ref="B16">INDEX(Textes!$B:$D, K16, $K$2)</f>
        <v>Raumtiefe (m)</v>
      </c>
      <c r="C16" s="533">
        <f>IFERROR(C8/C15, 0)</f>
        <v>0</v>
      </c>
      <c r="D16" s="533"/>
      <c r="E16" s="533"/>
      <c r="F16" s="534"/>
      <c r="G16" s="95"/>
      <c r="H16" s="95"/>
      <c r="K16" s="96">
        <v>109</v>
      </c>
      <c r="L16" s="407"/>
      <c r="M16" s="99"/>
      <c r="N16" s="99"/>
      <c r="O16" s="99"/>
      <c r="Q16" s="91"/>
      <c r="R16" s="91"/>
      <c r="S16" s="91"/>
      <c r="T16" s="91"/>
      <c r="U16" s="91"/>
      <c r="V16" s="91"/>
      <c r="W16" s="91"/>
      <c r="X16" s="91"/>
    </row>
    <row r="17" spans="1:24" ht="15" customHeight="1">
      <c r="A17" s="351"/>
      <c r="B17" s="80" t="str" cm="1">
        <f t="array" ref="B17">INDEX(Textes!$B:$D, K17, $K$2)</f>
        <v>Raumhöhe (m)</v>
      </c>
      <c r="C17" s="535"/>
      <c r="D17" s="535"/>
      <c r="E17" s="535"/>
      <c r="F17" s="536"/>
      <c r="G17" s="95"/>
      <c r="H17" s="95"/>
      <c r="K17" s="96">
        <v>110</v>
      </c>
      <c r="L17" s="407"/>
      <c r="M17" s="99"/>
      <c r="N17" s="99"/>
      <c r="O17" s="99"/>
      <c r="Q17" s="91"/>
      <c r="R17" s="91"/>
      <c r="S17" s="91"/>
      <c r="T17" s="91"/>
      <c r="U17" s="91"/>
      <c r="V17" s="91"/>
      <c r="W17" s="91"/>
      <c r="X17" s="91"/>
    </row>
    <row r="18" spans="1:24" ht="15" customHeight="1">
      <c r="A18" s="351"/>
      <c r="B18" s="80" t="str" cm="1">
        <f t="array" ref="B18">INDEX(Textes!$B:$D, K18, $K$2)</f>
        <v>Bewertungsebene (m)</v>
      </c>
      <c r="C18" s="537"/>
      <c r="D18" s="537"/>
      <c r="E18" s="537"/>
      <c r="F18" s="538"/>
      <c r="G18" s="95"/>
      <c r="H18" s="95"/>
      <c r="K18" s="96">
        <v>111</v>
      </c>
      <c r="L18" s="407"/>
      <c r="M18" s="99"/>
      <c r="N18" s="99"/>
      <c r="O18" s="99"/>
      <c r="Q18" s="91"/>
      <c r="R18" s="91"/>
      <c r="S18" s="91"/>
      <c r="T18" s="91"/>
      <c r="U18" s="91"/>
      <c r="V18" s="91"/>
      <c r="W18" s="91"/>
      <c r="X18" s="91"/>
    </row>
    <row r="19" spans="1:24" ht="15" customHeight="1">
      <c r="A19" s="351"/>
      <c r="B19" s="80" t="str" cm="1">
        <f t="array" ref="B19">INDEX(Textes!$B:$D, K19, $K$2)</f>
        <v>Betriebsstunden am Tag (h/d)</v>
      </c>
      <c r="C19" s="523"/>
      <c r="D19" s="523"/>
      <c r="E19" s="523"/>
      <c r="F19" s="524"/>
      <c r="G19" s="95"/>
      <c r="H19" s="95"/>
      <c r="K19" s="96">
        <v>112</v>
      </c>
      <c r="L19" s="407"/>
      <c r="M19" s="99"/>
      <c r="N19" s="99"/>
      <c r="O19" s="99"/>
      <c r="Q19" s="91"/>
      <c r="R19" s="91"/>
      <c r="S19" s="91"/>
      <c r="T19" s="91"/>
      <c r="U19" s="91"/>
      <c r="V19" s="91"/>
      <c r="W19" s="91"/>
      <c r="X19" s="91"/>
    </row>
    <row r="20" spans="1:24" ht="15" customHeight="1">
      <c r="A20" s="351"/>
      <c r="B20" s="80" t="str" cm="1">
        <f t="array" ref="B20">INDEX(Textes!$B:$D, K20, $K$2)</f>
        <v>Betriebsstunden nachts (h/d)</v>
      </c>
      <c r="C20" s="523"/>
      <c r="D20" s="523"/>
      <c r="E20" s="523"/>
      <c r="F20" s="524"/>
      <c r="G20" s="95"/>
      <c r="H20" s="95"/>
      <c r="K20" s="96">
        <v>113</v>
      </c>
      <c r="L20" s="407"/>
      <c r="M20" s="99"/>
      <c r="N20" s="99"/>
      <c r="O20" s="99"/>
      <c r="Q20" s="91"/>
      <c r="R20" s="91"/>
      <c r="S20" s="91"/>
      <c r="T20" s="91"/>
      <c r="U20" s="91"/>
      <c r="V20" s="91"/>
      <c r="W20" s="91"/>
      <c r="X20" s="91"/>
    </row>
    <row r="21" spans="1:24" ht="15" customHeight="1">
      <c r="A21" s="351"/>
      <c r="B21" s="80" t="str" cm="1">
        <f t="array" ref="B21">INDEX(Textes!$B:$D, K21, $K$2)</f>
        <v>Tage pro Jahr (d/a)</v>
      </c>
      <c r="C21" s="523"/>
      <c r="D21" s="523"/>
      <c r="E21" s="523"/>
      <c r="F21" s="524"/>
      <c r="G21" s="95"/>
      <c r="H21" s="95"/>
      <c r="K21" s="96">
        <v>114</v>
      </c>
      <c r="L21" s="407"/>
      <c r="M21" s="99"/>
      <c r="N21" s="99"/>
      <c r="O21" s="99"/>
      <c r="Q21" s="91"/>
      <c r="R21" s="91"/>
      <c r="S21" s="91"/>
      <c r="T21" s="91"/>
      <c r="U21" s="91"/>
      <c r="V21" s="91"/>
      <c r="W21" s="91"/>
      <c r="X21" s="91"/>
    </row>
    <row r="22" spans="1:24" ht="15" customHeight="1">
      <c r="A22" s="351"/>
      <c r="B22" s="80" t="str" cm="1">
        <f t="array" ref="B22">INDEX(Textes!$B:$D, K22, $K$2)</f>
        <v>Beleuchtungsstärke (lx)</v>
      </c>
      <c r="C22" s="523"/>
      <c r="D22" s="523"/>
      <c r="E22" s="523"/>
      <c r="F22" s="524"/>
      <c r="G22" s="95"/>
      <c r="H22" s="95"/>
      <c r="K22" s="96">
        <v>116</v>
      </c>
      <c r="L22" s="407"/>
      <c r="M22" s="99"/>
      <c r="N22" s="99"/>
      <c r="O22" s="99"/>
      <c r="Q22" s="91"/>
      <c r="R22" s="91"/>
      <c r="S22" s="91"/>
      <c r="T22" s="91"/>
      <c r="U22" s="91"/>
      <c r="V22" s="91"/>
      <c r="W22" s="91"/>
      <c r="X22" s="91"/>
    </row>
    <row r="23" spans="1:24" ht="15" customHeight="1">
      <c r="A23" s="351"/>
      <c r="B23" s="80" t="str" cm="1">
        <f t="array" ref="B23">INDEX(Textes!$B:$D, K23, $K$2)</f>
        <v>Art der Nutzung</v>
      </c>
      <c r="C23" s="518"/>
      <c r="D23" s="518"/>
      <c r="E23" s="518"/>
      <c r="F23" s="519"/>
      <c r="G23" s="95"/>
      <c r="H23" s="95"/>
      <c r="I23" s="370">
        <f>IFERROR(MATCH(C23, Dropdowns!$A$60:$A$62, 0), 1)</f>
        <v>1</v>
      </c>
      <c r="K23" s="96">
        <v>115</v>
      </c>
      <c r="L23" s="407"/>
      <c r="M23" s="99"/>
      <c r="N23" s="99"/>
      <c r="O23" s="99"/>
      <c r="Q23" s="91"/>
      <c r="R23" s="91"/>
      <c r="S23" s="91"/>
      <c r="T23" s="91"/>
      <c r="U23" s="91"/>
      <c r="V23" s="91"/>
      <c r="W23" s="91"/>
      <c r="X23" s="91"/>
    </row>
    <row r="24" spans="1:24" ht="15" customHeight="1">
      <c r="A24" s="351"/>
      <c r="B24" s="367" t="str" cm="1">
        <f t="array" ref="B24">INDEX(Textes!$B:$D, K24, $K$2)</f>
        <v>Regelung Präsenz</v>
      </c>
      <c r="C24" s="518"/>
      <c r="D24" s="518"/>
      <c r="E24" s="518"/>
      <c r="F24" s="519"/>
      <c r="G24" s="95"/>
      <c r="I24" s="370">
        <f>IFERROR(MATCH(C24, IF($B$36=2017, Dropdowns!$A$67:$A$76, Dropdowns!$A$79:$A$87), 0), 1)</f>
        <v>1</v>
      </c>
      <c r="K24" s="96">
        <v>78</v>
      </c>
      <c r="L24" s="406"/>
      <c r="Q24" s="91"/>
      <c r="R24" s="91"/>
      <c r="S24" s="91"/>
      <c r="T24" s="91"/>
      <c r="U24" s="91"/>
      <c r="V24" s="91"/>
      <c r="W24" s="91"/>
      <c r="X24" s="91"/>
    </row>
    <row r="25" spans="1:24" ht="16.5">
      <c r="A25" s="351"/>
      <c r="B25" s="86"/>
      <c r="C25" s="100"/>
      <c r="D25" s="95"/>
      <c r="E25" s="95"/>
      <c r="F25" s="95"/>
      <c r="G25" s="95"/>
      <c r="H25" s="95"/>
      <c r="L25" s="406"/>
      <c r="Q25" s="91"/>
      <c r="R25" s="91"/>
      <c r="S25" s="91"/>
      <c r="T25" s="91"/>
      <c r="U25" s="91"/>
      <c r="V25" s="91"/>
      <c r="W25" s="91"/>
      <c r="X25" s="91"/>
    </row>
    <row r="26" spans="1:24" s="90" customFormat="1" ht="21.2" customHeight="1">
      <c r="A26" s="350"/>
      <c r="B26" s="94" t="str" cm="1">
        <f t="array" ref="B26">INDEX(Textes!$B:$D, K26, $K$2)</f>
        <v>Tageslicht</v>
      </c>
      <c r="C26" s="86"/>
      <c r="D26" s="86"/>
      <c r="E26" s="86"/>
      <c r="F26" s="86"/>
      <c r="G26" s="95"/>
      <c r="H26" s="86"/>
      <c r="I26" s="82"/>
      <c r="J26" s="81"/>
      <c r="K26" s="91">
        <v>79</v>
      </c>
      <c r="L26" s="410"/>
      <c r="M26" s="106"/>
      <c r="N26" s="106"/>
      <c r="O26" s="106"/>
      <c r="P26" s="96"/>
      <c r="Q26" s="91"/>
      <c r="R26" s="91"/>
      <c r="S26" s="91"/>
      <c r="T26" s="91"/>
      <c r="U26" s="91"/>
      <c r="V26" s="91"/>
      <c r="W26" s="91"/>
      <c r="X26" s="91"/>
    </row>
    <row r="27" spans="1:24" ht="15" customHeight="1">
      <c r="A27" s="351"/>
      <c r="B27" s="80" t="str" cm="1">
        <f t="array" ref="B27">INDEX(Textes!$B:$D, K27, $K$2)</f>
        <v>Tageslichtnutzung</v>
      </c>
      <c r="C27" s="518"/>
      <c r="D27" s="518"/>
      <c r="E27" s="518"/>
      <c r="F27" s="519"/>
      <c r="G27" s="95"/>
      <c r="H27" s="95"/>
      <c r="J27" s="376" t="b">
        <f>(C27=Dropdowns!$A$196)</f>
        <v>0</v>
      </c>
      <c r="K27" s="96">
        <v>107</v>
      </c>
      <c r="L27" s="408" t="s">
        <v>5295</v>
      </c>
      <c r="Q27" s="91"/>
      <c r="R27" s="91"/>
      <c r="S27" s="91"/>
      <c r="T27" s="91"/>
      <c r="U27" s="91"/>
      <c r="V27" s="91"/>
      <c r="W27" s="91"/>
      <c r="X27" s="91"/>
    </row>
    <row r="28" spans="1:24" ht="15" customHeight="1">
      <c r="A28" s="351"/>
      <c r="B28" s="80" t="str" cm="1">
        <f t="array" ref="B28">INDEX(Textes!$B:$D, K28, $K$2)</f>
        <v>Glasanteil</v>
      </c>
      <c r="C28" s="520"/>
      <c r="D28" s="520"/>
      <c r="E28" s="520"/>
      <c r="F28" s="521"/>
      <c r="G28" s="95"/>
      <c r="H28" s="95"/>
      <c r="J28" s="377"/>
      <c r="K28" s="96">
        <v>80</v>
      </c>
      <c r="L28" s="406"/>
      <c r="Q28" s="91"/>
      <c r="R28" s="91"/>
      <c r="S28" s="91"/>
      <c r="T28" s="91"/>
      <c r="U28" s="91"/>
      <c r="V28" s="91"/>
      <c r="W28" s="91"/>
      <c r="X28" s="91"/>
    </row>
    <row r="29" spans="1:24" ht="15" customHeight="1">
      <c r="A29" s="351"/>
      <c r="B29" s="80" t="str" cm="1">
        <f t="array" ref="B29">INDEX(Textes!$B:$D, K29, $K$2)</f>
        <v>Raumhelligkeit</v>
      </c>
      <c r="C29" s="518"/>
      <c r="D29" s="518"/>
      <c r="E29" s="518"/>
      <c r="F29" s="519"/>
      <c r="G29" s="95"/>
      <c r="H29" s="95"/>
      <c r="I29" s="370">
        <f>IFERROR(MATCH(C29, Dropdowns!$A$16:$A$18, 0), 1)</f>
        <v>1</v>
      </c>
      <c r="K29" s="91">
        <v>81</v>
      </c>
      <c r="L29" s="411"/>
      <c r="M29" s="107"/>
      <c r="N29" s="107"/>
      <c r="O29" s="107"/>
      <c r="Q29" s="91"/>
      <c r="R29" s="91"/>
      <c r="S29" s="91"/>
      <c r="T29" s="91"/>
      <c r="U29" s="91"/>
      <c r="V29" s="91"/>
      <c r="W29" s="91"/>
      <c r="X29" s="91"/>
    </row>
    <row r="30" spans="1:24" ht="15" customHeight="1">
      <c r="A30" s="351"/>
      <c r="B30" s="80" t="str" cm="1">
        <f t="array" ref="B30">INDEX(Textes!$B:$D, K30, $K$2)</f>
        <v>Verschattung Umgebung</v>
      </c>
      <c r="C30" s="518"/>
      <c r="D30" s="518"/>
      <c r="E30" s="518"/>
      <c r="F30" s="519"/>
      <c r="G30" s="95"/>
      <c r="H30" s="95"/>
      <c r="I30" s="370">
        <f>IFERROR(MATCH(C30, Dropdowns!$A$22:$A$24, 0), 1)</f>
        <v>1</v>
      </c>
      <c r="K30" s="96">
        <v>82</v>
      </c>
      <c r="L30" s="411"/>
      <c r="M30" s="107"/>
      <c r="N30" s="107"/>
      <c r="O30" s="107"/>
      <c r="Q30" s="91"/>
      <c r="R30" s="91"/>
      <c r="S30" s="91"/>
      <c r="T30" s="91"/>
      <c r="U30" s="91"/>
      <c r="V30" s="91"/>
      <c r="W30" s="91"/>
      <c r="X30" s="91"/>
    </row>
    <row r="31" spans="1:24" ht="15" customHeight="1">
      <c r="A31" s="351"/>
      <c r="B31" s="80" t="str" cm="1">
        <f t="array" ref="B31">INDEX(Textes!$B:$D, K31, $K$2)</f>
        <v>Sonnenschutz Art</v>
      </c>
      <c r="C31" s="518"/>
      <c r="D31" s="518"/>
      <c r="E31" s="518"/>
      <c r="F31" s="519"/>
      <c r="G31" s="95"/>
      <c r="H31" s="95"/>
      <c r="I31" s="370">
        <f>IFERROR(MATCH(C31, Dropdowns!$A$42:$A$47, 0), 1)</f>
        <v>1</v>
      </c>
      <c r="K31" s="91">
        <v>83</v>
      </c>
      <c r="L31" s="406"/>
      <c r="Q31" s="91"/>
      <c r="R31" s="91"/>
      <c r="S31" s="91"/>
      <c r="T31" s="91"/>
      <c r="U31" s="91"/>
      <c r="V31" s="91"/>
      <c r="W31" s="91"/>
      <c r="X31" s="91"/>
    </row>
    <row r="32" spans="1:24" ht="15" customHeight="1">
      <c r="A32" s="351"/>
      <c r="B32" s="80" t="str" cm="1">
        <f t="array" ref="B32">INDEX(Textes!$B:$D, K32, $K$2)</f>
        <v>Sonnenschutz Regelung</v>
      </c>
      <c r="C32" s="518"/>
      <c r="D32" s="518"/>
      <c r="E32" s="518"/>
      <c r="F32" s="519"/>
      <c r="G32" s="95"/>
      <c r="H32" s="95"/>
      <c r="I32" s="370">
        <f>IFERROR(MATCH(C32, Dropdowns!$A$51:$A$56, 0), 1)</f>
        <v>1</v>
      </c>
      <c r="K32" s="96">
        <v>84</v>
      </c>
      <c r="L32" s="406"/>
      <c r="Q32" s="91"/>
      <c r="R32" s="91"/>
      <c r="S32" s="91"/>
      <c r="T32" s="91"/>
      <c r="U32" s="91"/>
      <c r="V32" s="91"/>
      <c r="W32" s="91"/>
      <c r="X32" s="91"/>
    </row>
    <row r="33" spans="1:24" ht="15" customHeight="1">
      <c r="A33" s="351"/>
      <c r="B33" s="80" t="str" cm="1">
        <f t="array" ref="B33">INDEX(Textes!$B:$D, K33, $K$2)</f>
        <v>Regelung Tageslicht</v>
      </c>
      <c r="C33" s="518"/>
      <c r="D33" s="518"/>
      <c r="E33" s="518"/>
      <c r="F33" s="519"/>
      <c r="G33" s="95"/>
      <c r="H33" s="95"/>
      <c r="I33" s="370">
        <f>IFERROR(MATCH(C33, Dropdowns!$A$8:$A$12, 0), 1)</f>
        <v>1</v>
      </c>
      <c r="K33" s="91">
        <v>85</v>
      </c>
      <c r="L33" s="406"/>
      <c r="Q33" s="91"/>
      <c r="R33" s="91"/>
      <c r="S33" s="91"/>
      <c r="T33" s="91"/>
      <c r="U33" s="91"/>
      <c r="V33" s="91"/>
      <c r="W33" s="91"/>
      <c r="X33" s="91"/>
    </row>
    <row r="34" spans="1:24" ht="16.5">
      <c r="A34" s="351"/>
      <c r="B34" s="86"/>
      <c r="C34" s="95"/>
      <c r="D34" s="95"/>
      <c r="E34" s="95"/>
      <c r="F34" s="95"/>
      <c r="G34" s="95"/>
      <c r="H34" s="95"/>
      <c r="L34" s="406"/>
      <c r="M34" s="108"/>
      <c r="N34" s="108"/>
      <c r="O34" s="108"/>
      <c r="Q34" s="91"/>
      <c r="R34" s="91"/>
      <c r="S34" s="91"/>
      <c r="T34" s="91"/>
      <c r="U34" s="91"/>
      <c r="V34" s="91"/>
      <c r="W34" s="91"/>
      <c r="X34" s="91"/>
    </row>
    <row r="35" spans="1:24" s="90" customFormat="1" ht="21.2" hidden="1" customHeight="1">
      <c r="A35" s="354"/>
      <c r="B35" s="102"/>
      <c r="C35" s="103"/>
      <c r="D35" s="103"/>
      <c r="E35" s="103"/>
      <c r="F35" s="103"/>
      <c r="G35" s="103"/>
      <c r="H35" s="101"/>
      <c r="I35" s="416"/>
      <c r="J35" s="414"/>
      <c r="K35" s="108"/>
      <c r="L35" s="406"/>
      <c r="M35" s="108"/>
      <c r="N35" s="108"/>
      <c r="O35" s="108"/>
      <c r="P35" s="96"/>
      <c r="Q35" s="91"/>
      <c r="R35" s="91"/>
      <c r="S35" s="91"/>
      <c r="T35" s="91"/>
      <c r="U35" s="91"/>
      <c r="V35" s="91"/>
      <c r="W35" s="91"/>
      <c r="X35" s="91"/>
    </row>
    <row r="36" spans="1:24" s="90" customFormat="1" ht="21.2" hidden="1" customHeight="1">
      <c r="A36" s="354"/>
      <c r="B36" s="174">
        <f>A!$H$5</f>
        <v>2023</v>
      </c>
      <c r="C36" s="103" t="s">
        <v>130</v>
      </c>
      <c r="D36" s="103" t="s">
        <v>131</v>
      </c>
      <c r="E36" s="103" t="s">
        <v>132</v>
      </c>
      <c r="F36" s="103" t="s">
        <v>5297</v>
      </c>
      <c r="G36" s="103" t="s">
        <v>5312</v>
      </c>
      <c r="H36" s="101"/>
      <c r="I36" s="413"/>
      <c r="J36" s="429" t="b">
        <f>A!N10</f>
        <v>0</v>
      </c>
      <c r="K36" s="108"/>
      <c r="L36" s="408" t="s">
        <v>5311</v>
      </c>
      <c r="M36" s="104"/>
      <c r="N36" s="104"/>
      <c r="O36" s="104"/>
      <c r="P36" s="96"/>
      <c r="Q36" s="91"/>
      <c r="R36" s="91"/>
      <c r="S36" s="91"/>
      <c r="T36" s="91"/>
      <c r="U36" s="91"/>
      <c r="V36" s="91"/>
      <c r="W36" s="91"/>
      <c r="X36" s="91"/>
    </row>
    <row r="37" spans="1:24" ht="15" hidden="1" customHeight="1">
      <c r="A37" s="354"/>
      <c r="B37" s="385" t="s">
        <v>179</v>
      </c>
      <c r="C37" s="384" cm="1">
        <f t="array" ref="C37">IF($J$9, $C15, INDEX(DB_SIA, $I$9, $I37))</f>
        <v>3.5</v>
      </c>
      <c r="D37" s="384" cm="1">
        <f t="array" ref="D37">IF($J$9, $C15, INDEX(DB_SIA, $I$9, $I37))</f>
        <v>3.5</v>
      </c>
      <c r="E37" s="384" cm="1">
        <f t="array" ref="E37">IF($J$9, $C15, INDEX(DB_SIA, $I$9, $I37))</f>
        <v>3.5</v>
      </c>
      <c r="F37" s="384" cm="1">
        <f t="array" ref="F37">IF($J$9, $C15, INDEX(DB_SIA, $I$9, $I37))</f>
        <v>3.5</v>
      </c>
      <c r="G37" s="384" cm="1">
        <f t="array" ref="G37">IF($J$9, $C15, INDEX(DB_SIA, $I$9, $I37))</f>
        <v>3.5</v>
      </c>
      <c r="H37" s="101"/>
      <c r="I37" s="421">
        <v>2</v>
      </c>
      <c r="J37" s="414"/>
      <c r="K37" s="108"/>
      <c r="L37" s="406"/>
      <c r="M37" s="389" t="s">
        <v>5302</v>
      </c>
      <c r="Q37" s="91"/>
      <c r="R37" s="91"/>
      <c r="S37" s="91"/>
      <c r="T37" s="91"/>
      <c r="U37" s="91"/>
      <c r="V37" s="91"/>
      <c r="W37" s="91"/>
      <c r="X37" s="91"/>
    </row>
    <row r="38" spans="1:24" ht="15" hidden="1" customHeight="1">
      <c r="A38" s="354"/>
      <c r="B38" s="385" t="s">
        <v>180</v>
      </c>
      <c r="C38" s="384" cm="1">
        <f t="array" ref="C38">IF($J$9, $C16, INDEX(DB_SIA, $I$9, $I38))</f>
        <v>4</v>
      </c>
      <c r="D38" s="384" cm="1">
        <f t="array" ref="D38">IF($J$9, $C16, INDEX(DB_SIA, $I$9, $I38))</f>
        <v>4</v>
      </c>
      <c r="E38" s="384" cm="1">
        <f t="array" ref="E38">IF($J$9, $C16, INDEX(DB_SIA, $I$9, $I38))</f>
        <v>4</v>
      </c>
      <c r="F38" s="384" cm="1">
        <f t="array" ref="F38">IF($J$9, $C16, INDEX(DB_SIA, $I$9, $I38))</f>
        <v>4</v>
      </c>
      <c r="G38" s="384" cm="1">
        <f t="array" ref="G38">IF($J$9, $C16, INDEX(DB_SIA, $I$9, $I38))</f>
        <v>4</v>
      </c>
      <c r="H38" s="101"/>
      <c r="I38" s="421">
        <v>3</v>
      </c>
      <c r="J38" s="414"/>
      <c r="K38" s="108"/>
      <c r="L38" s="406"/>
      <c r="M38" s="418" t="s">
        <v>5303</v>
      </c>
      <c r="Q38" s="91"/>
      <c r="R38" s="91"/>
      <c r="S38" s="91"/>
      <c r="T38" s="91"/>
      <c r="U38" s="91"/>
      <c r="V38" s="91"/>
      <c r="W38" s="91"/>
      <c r="X38" s="91"/>
    </row>
    <row r="39" spans="1:24" ht="15" hidden="1" customHeight="1">
      <c r="A39" s="354"/>
      <c r="B39" s="385" t="s">
        <v>152</v>
      </c>
      <c r="C39" s="384" cm="1">
        <f t="array" ref="C39">IF($J$9, $C17, INDEX(DB_SIA, $I$9, $I39))</f>
        <v>2.2000000000000002</v>
      </c>
      <c r="D39" s="384" cm="1">
        <f t="array" ref="D39">IF($J$9, $C17, INDEX(DB_SIA, $I$9, $I39))</f>
        <v>2.2000000000000002</v>
      </c>
      <c r="E39" s="384" cm="1">
        <f t="array" ref="E39">IF($J$9, $C17, INDEX(DB_SIA, $I$9, $I39))</f>
        <v>2.2000000000000002</v>
      </c>
      <c r="F39" s="384" cm="1">
        <f t="array" ref="F39">IF($J$9, $C17, INDEX(DB_SIA, $I$9, $I39))</f>
        <v>2.2000000000000002</v>
      </c>
      <c r="G39" s="384" cm="1">
        <f t="array" ref="G39">IF($J$9, $C17, INDEX(DB_SIA, $I$9, $I39))</f>
        <v>2.2000000000000002</v>
      </c>
      <c r="H39" s="101"/>
      <c r="I39" s="421">
        <v>4</v>
      </c>
      <c r="J39" s="414"/>
      <c r="K39" s="108"/>
      <c r="L39" s="406"/>
      <c r="M39" s="419" t="s">
        <v>5304</v>
      </c>
      <c r="Q39" s="91"/>
      <c r="R39" s="91"/>
      <c r="S39" s="91"/>
      <c r="T39" s="91"/>
      <c r="U39" s="91"/>
      <c r="V39" s="91"/>
      <c r="W39" s="91"/>
      <c r="X39" s="91"/>
    </row>
    <row r="40" spans="1:24" ht="15" hidden="1" customHeight="1">
      <c r="A40" s="354"/>
      <c r="B40" s="386" t="s">
        <v>181</v>
      </c>
      <c r="C40" s="384" cm="1">
        <f t="array" ref="C40">IF($J$9, $C18, INDEX(DB_SIA, $I$9, $I40))</f>
        <v>0.05</v>
      </c>
      <c r="D40" s="384" cm="1">
        <f t="array" ref="D40">IF($J$9, $C18, INDEX(DB_SIA, $I$9, $I40))</f>
        <v>0.05</v>
      </c>
      <c r="E40" s="384" cm="1">
        <f t="array" ref="E40">IF($J$9, $C18, INDEX(DB_SIA, $I$9, $I40))</f>
        <v>0.05</v>
      </c>
      <c r="F40" s="384" cm="1">
        <f t="array" ref="F40">IF($J$9, $C18, INDEX(DB_SIA, $I$9, $I40))</f>
        <v>0.05</v>
      </c>
      <c r="G40" s="384" cm="1">
        <f t="array" ref="G40">IF($J$9, $C18, INDEX(DB_SIA, $I$9, $I40))</f>
        <v>0.05</v>
      </c>
      <c r="H40" s="101"/>
      <c r="I40" s="421">
        <v>5</v>
      </c>
      <c r="J40" s="414"/>
      <c r="K40" s="108"/>
      <c r="L40" s="406"/>
      <c r="M40" s="417" t="s">
        <v>5305</v>
      </c>
      <c r="Q40" s="91"/>
      <c r="R40" s="91"/>
      <c r="S40" s="91"/>
      <c r="T40" s="91"/>
      <c r="U40" s="91"/>
      <c r="V40" s="91"/>
      <c r="W40" s="91"/>
      <c r="X40" s="91"/>
    </row>
    <row r="41" spans="1:24" ht="15" hidden="1" customHeight="1">
      <c r="A41" s="354"/>
      <c r="B41" s="389" t="s">
        <v>198</v>
      </c>
      <c r="C41" s="378">
        <f>(C$37*C$38) / ((C$39-C$40)*(C$37+C$38))</f>
        <v>0.86821705426356566</v>
      </c>
      <c r="D41" s="378">
        <f>(D$37*D$38) / ((D$39-D$40)*(D$37+D$38))</f>
        <v>0.86821705426356566</v>
      </c>
      <c r="E41" s="378">
        <f>(E$37*E$38) / ((E$39-E$40)*(E$37+E$38))</f>
        <v>0.86821705426356566</v>
      </c>
      <c r="F41" s="378">
        <f>(F$37*F$38) / ((F$39-F$40)*(F$37+F$38))</f>
        <v>0.86821705426356566</v>
      </c>
      <c r="G41" s="378">
        <f>(G$37*G$38) / ((G$39-G$40)*(G$37+G$38))</f>
        <v>0.86821705426356566</v>
      </c>
      <c r="H41" s="101"/>
      <c r="I41" s="415"/>
      <c r="J41" s="414"/>
      <c r="K41" s="108"/>
      <c r="L41" s="406"/>
      <c r="Q41" s="91"/>
      <c r="R41" s="91"/>
      <c r="S41" s="91"/>
      <c r="T41" s="91"/>
      <c r="U41" s="91"/>
      <c r="V41" s="91"/>
      <c r="W41" s="91"/>
      <c r="X41" s="91"/>
    </row>
    <row r="42" spans="1:24" ht="15" hidden="1" customHeight="1">
      <c r="A42" s="354"/>
      <c r="B42" s="385" t="s">
        <v>146</v>
      </c>
      <c r="C42" s="382" cm="1">
        <f t="array" ref="C42">IF($J$9, $C19, INDEX(DB_SIA, $I$9, $I42))</f>
        <v>0.5</v>
      </c>
      <c r="D42" s="382" cm="1">
        <f t="array" ref="D42">IF($J$9, $C19, INDEX(DB_SIA, $I$9, $I42))</f>
        <v>0.5</v>
      </c>
      <c r="E42" s="382" cm="1">
        <f t="array" ref="E42">IF($J$9, $C19, INDEX(DB_SIA, $I$9, $I42))</f>
        <v>0.5</v>
      </c>
      <c r="F42" s="382" cm="1">
        <f t="array" ref="F42">IF($J$9, $C19, INDEX(DB_SIA, $I$9, $I42))</f>
        <v>0.5</v>
      </c>
      <c r="G42" s="382" cm="1">
        <f t="array" ref="G42">IF($J$9, $C19, INDEX(DB_SIA, $I$9, $I42))</f>
        <v>0.5</v>
      </c>
      <c r="H42" s="101"/>
      <c r="I42" s="421">
        <v>7</v>
      </c>
      <c r="J42" s="414"/>
      <c r="K42" s="108"/>
      <c r="L42" s="406"/>
      <c r="Q42" s="91"/>
      <c r="R42" s="91"/>
      <c r="S42" s="91"/>
      <c r="T42" s="91"/>
      <c r="U42" s="91"/>
      <c r="V42" s="91"/>
      <c r="W42" s="91"/>
      <c r="X42" s="91"/>
    </row>
    <row r="43" spans="1:24" ht="15" hidden="1" customHeight="1">
      <c r="A43" s="354"/>
      <c r="B43" s="387" t="s">
        <v>145</v>
      </c>
      <c r="C43" s="382" cm="1">
        <f t="array" ref="C43">IF($J$9, $C20, INDEX(DB_SIA, $I$9, $I43))</f>
        <v>1</v>
      </c>
      <c r="D43" s="382" cm="1">
        <f t="array" ref="D43">IF($J$9, $C20, INDEX(DB_SIA, $I$9, $I43))</f>
        <v>1</v>
      </c>
      <c r="E43" s="382" cm="1">
        <f t="array" ref="E43">IF($J$9, $C20, INDEX(DB_SIA, $I$9, $I43))</f>
        <v>1</v>
      </c>
      <c r="F43" s="382" cm="1">
        <f t="array" ref="F43">IF($J$9, $C20, INDEX(DB_SIA, $I$9, $I43))</f>
        <v>1</v>
      </c>
      <c r="G43" s="382" cm="1">
        <f t="array" ref="G43">IF($J$9, $C20, INDEX(DB_SIA, $I$9, $I43))</f>
        <v>1</v>
      </c>
      <c r="H43" s="101"/>
      <c r="I43" s="421">
        <v>8</v>
      </c>
      <c r="J43" s="414"/>
      <c r="K43" s="108"/>
      <c r="L43" s="406"/>
      <c r="Q43" s="91"/>
      <c r="R43" s="91"/>
      <c r="S43" s="91"/>
      <c r="T43" s="91"/>
      <c r="U43" s="91"/>
      <c r="V43" s="91"/>
      <c r="W43" s="91"/>
      <c r="X43" s="91"/>
    </row>
    <row r="44" spans="1:24" ht="15" hidden="1" customHeight="1">
      <c r="A44" s="354"/>
      <c r="B44" s="385" t="s">
        <v>98</v>
      </c>
      <c r="C44" s="382" cm="1">
        <f t="array" ref="C44">IF($J$9, $C21, INDEX(DB_SIA, $I$9, $I44))</f>
        <v>365</v>
      </c>
      <c r="D44" s="382" cm="1">
        <f t="array" ref="D44">IF($J$9, $C21, INDEX(DB_SIA, $I$9, $I44))</f>
        <v>365</v>
      </c>
      <c r="E44" s="382" cm="1">
        <f t="array" ref="E44">IF($J$9, $C21, INDEX(DB_SIA, $I$9, $I44))</f>
        <v>365</v>
      </c>
      <c r="F44" s="382" cm="1">
        <f t="array" ref="F44">IF($J$9, $C21, INDEX(DB_SIA, $I$9, $I44))</f>
        <v>365</v>
      </c>
      <c r="G44" s="382" cm="1">
        <f t="array" ref="G44">IF($J$9, $C21, INDEX(DB_SIA, $I$9, $I44))</f>
        <v>365</v>
      </c>
      <c r="H44" s="101"/>
      <c r="I44" s="421">
        <v>9</v>
      </c>
      <c r="J44" s="414"/>
      <c r="K44" s="108"/>
      <c r="L44" s="406"/>
      <c r="Q44" s="91"/>
      <c r="R44" s="91"/>
      <c r="S44" s="91"/>
      <c r="T44" s="91"/>
      <c r="U44" s="91"/>
      <c r="V44" s="91"/>
      <c r="W44" s="91"/>
      <c r="X44" s="91"/>
    </row>
    <row r="45" spans="1:24" ht="15" hidden="1" customHeight="1">
      <c r="A45" s="354"/>
      <c r="B45" s="390" t="s">
        <v>148</v>
      </c>
      <c r="C45" s="194" cm="1">
        <f t="array" ref="C45">INDEX(DB_SIA, $I$9, $I45)</f>
        <v>0.9</v>
      </c>
      <c r="D45" s="194" cm="1">
        <f t="array" ref="D45">INDEX(DB_SIA, $I$9, $I45)</f>
        <v>0.9</v>
      </c>
      <c r="E45" s="194" cm="1">
        <f t="array" ref="E45">INDEX(DB_SIA, $I$9, $I45)</f>
        <v>0.9</v>
      </c>
      <c r="F45" s="194" cm="1">
        <f t="array" ref="F45">INDEX(DB_SIA, $I$9, $I45)</f>
        <v>0.9</v>
      </c>
      <c r="G45" s="194" cm="1">
        <f t="array" ref="G45">INDEX(DB_SIA, $I$9, $I45)</f>
        <v>0.9</v>
      </c>
      <c r="H45" s="101"/>
      <c r="I45" s="421">
        <v>10</v>
      </c>
      <c r="J45" s="414"/>
      <c r="K45" s="108"/>
      <c r="L45" s="406"/>
      <c r="Q45" s="91"/>
      <c r="R45" s="91"/>
      <c r="S45" s="91"/>
      <c r="T45" s="91"/>
      <c r="U45" s="91"/>
      <c r="V45" s="91"/>
      <c r="W45" s="91"/>
      <c r="X45" s="91"/>
    </row>
    <row r="46" spans="1:24" ht="15" hidden="1" customHeight="1">
      <c r="A46" s="354"/>
      <c r="B46" s="388" t="s">
        <v>182</v>
      </c>
      <c r="C46" s="379">
        <f>ROUND((C42+C43)*C44*C45,0)</f>
        <v>493</v>
      </c>
      <c r="D46" s="379">
        <f>ROUND((D42+D43)*D44*D45,0)</f>
        <v>493</v>
      </c>
      <c r="E46" s="379">
        <f>ROUND((E42+E43)*E44*E45,0)</f>
        <v>493</v>
      </c>
      <c r="F46" s="379">
        <f>ROUND((F42+F43)*F44*F45,0)</f>
        <v>493</v>
      </c>
      <c r="G46" s="379">
        <f>ROUND((G42+G43)*G44*G45,0)</f>
        <v>493</v>
      </c>
      <c r="H46" s="101"/>
      <c r="I46" s="415"/>
      <c r="J46" s="414"/>
      <c r="K46" s="108"/>
      <c r="L46" s="406"/>
      <c r="Q46" s="91"/>
      <c r="R46" s="91"/>
      <c r="S46" s="91"/>
      <c r="T46" s="91"/>
      <c r="U46" s="91"/>
      <c r="V46" s="91"/>
      <c r="W46" s="91"/>
      <c r="X46" s="91"/>
    </row>
    <row r="47" spans="1:24" ht="15" hidden="1" customHeight="1">
      <c r="A47" s="354"/>
      <c r="B47" s="385" t="s">
        <v>183</v>
      </c>
      <c r="C47" s="382" cm="1">
        <f t="array" ref="C47">IF($J$9, $C22, INDEX(DB_SIA, $I$9, $I47))</f>
        <v>150</v>
      </c>
      <c r="D47" s="382" cm="1">
        <f t="array" ref="D47">IF($J$9, $C22, INDEX(DB_SIA, $I$9, $I47))</f>
        <v>150</v>
      </c>
      <c r="E47" s="382" cm="1">
        <f t="array" ref="E47">IF($J$9, $C22, INDEX(DB_SIA, $I$9, $I47))</f>
        <v>150</v>
      </c>
      <c r="F47" s="382" cm="1">
        <f t="array" ref="F47">IF($J$9, $C22, INDEX(DB_SIA, $I$9, $I47))</f>
        <v>150</v>
      </c>
      <c r="G47" s="382" cm="1">
        <f t="array" ref="G47">IF($J$9, $C22, INDEX(DB_SIA, $I$9, $I47))</f>
        <v>150</v>
      </c>
      <c r="H47" s="101"/>
      <c r="I47" s="421">
        <v>12</v>
      </c>
      <c r="J47" s="414"/>
      <c r="K47" s="108"/>
      <c r="L47" s="406"/>
      <c r="Q47" s="91"/>
      <c r="R47" s="91"/>
      <c r="S47" s="91"/>
      <c r="T47" s="91"/>
      <c r="U47" s="91"/>
      <c r="V47" s="91"/>
      <c r="W47" s="91"/>
      <c r="X47" s="91"/>
    </row>
    <row r="48" spans="1:24" ht="15" hidden="1" customHeight="1">
      <c r="A48" s="354"/>
      <c r="B48" s="391" t="s">
        <v>184</v>
      </c>
      <c r="C48" s="181" cm="1">
        <f t="array" ref="C48">INDEX(DB_SIA, $I$9, $I48)</f>
        <v>1</v>
      </c>
      <c r="D48" s="181" cm="1">
        <f t="array" ref="D48">INDEX(DB_SIA, $I$9, $I48)</f>
        <v>1</v>
      </c>
      <c r="E48" s="181" cm="1">
        <f t="array" ref="E48">INDEX(DB_SIA, $I$9, $I48)</f>
        <v>1</v>
      </c>
      <c r="F48" s="181" cm="1">
        <f t="array" ref="F48">INDEX(DB_SIA, $I$9, $I48)</f>
        <v>1</v>
      </c>
      <c r="G48" s="181" cm="1">
        <f t="array" ref="G48">INDEX(DB_SIA, $I$9, $I48)</f>
        <v>1</v>
      </c>
      <c r="H48" s="101"/>
      <c r="I48" s="421">
        <v>13</v>
      </c>
      <c r="J48" s="414"/>
      <c r="K48" s="108"/>
      <c r="L48" s="406"/>
      <c r="Q48" s="91"/>
      <c r="R48" s="91"/>
      <c r="S48" s="91"/>
      <c r="T48" s="91"/>
      <c r="U48" s="91"/>
      <c r="V48" s="91"/>
      <c r="W48" s="91"/>
      <c r="X48" s="91"/>
    </row>
    <row r="49" spans="1:24" ht="15" hidden="1" customHeight="1">
      <c r="A49" s="354"/>
      <c r="B49" s="389" t="s">
        <v>185</v>
      </c>
      <c r="C49" s="381">
        <f>C47*C48</f>
        <v>150</v>
      </c>
      <c r="D49" s="381">
        <f>D47*D48</f>
        <v>150</v>
      </c>
      <c r="E49" s="381">
        <f>E47*E48</f>
        <v>150</v>
      </c>
      <c r="F49" s="381">
        <f>F47*F48</f>
        <v>150</v>
      </c>
      <c r="G49" s="381">
        <f>G47*G48</f>
        <v>150</v>
      </c>
      <c r="H49" s="101"/>
      <c r="I49" s="415"/>
      <c r="J49" s="414"/>
      <c r="K49" s="108"/>
      <c r="L49" s="406"/>
      <c r="Q49" s="91"/>
      <c r="R49" s="91"/>
      <c r="S49" s="91"/>
      <c r="T49" s="91"/>
      <c r="U49" s="91"/>
      <c r="V49" s="91"/>
      <c r="W49" s="91"/>
      <c r="X49" s="91"/>
    </row>
    <row r="50" spans="1:24" ht="15" hidden="1" customHeight="1">
      <c r="A50" s="354"/>
      <c r="B50" s="369" t="s">
        <v>186</v>
      </c>
      <c r="C50" s="420">
        <f>IF($J$27, $C$28, 0)</f>
        <v>0</v>
      </c>
      <c r="D50" s="420">
        <f>IF($J$27, $C$28, 0)</f>
        <v>0</v>
      </c>
      <c r="E50" s="420">
        <f>IF($J$27, $C$28, 0)</f>
        <v>0</v>
      </c>
      <c r="F50" s="420">
        <f>IF($J$27, $C$28, 0)</f>
        <v>0</v>
      </c>
      <c r="G50" s="420">
        <f>IF($J$27, $C$28, 0)</f>
        <v>0</v>
      </c>
      <c r="H50" s="101"/>
      <c r="I50" s="414"/>
      <c r="J50" s="414"/>
      <c r="K50" s="108"/>
      <c r="L50" s="406"/>
      <c r="Q50" s="91"/>
      <c r="R50" s="91"/>
      <c r="S50" s="91"/>
      <c r="T50" s="91"/>
      <c r="U50" s="91"/>
      <c r="V50" s="91"/>
      <c r="W50" s="91"/>
      <c r="X50" s="91"/>
    </row>
    <row r="51" spans="1:24" ht="15" hidden="1" customHeight="1">
      <c r="A51" s="354"/>
      <c r="B51" s="389" t="s">
        <v>187</v>
      </c>
      <c r="C51" s="378">
        <f>C50*(C37*C39)/0.85</f>
        <v>0</v>
      </c>
      <c r="D51" s="378">
        <f>D50*(D37*D39)/0.85</f>
        <v>0</v>
      </c>
      <c r="E51" s="378">
        <f>E50*(E37*E39)/0.85</f>
        <v>0</v>
      </c>
      <c r="F51" s="378">
        <f>F50*(F37*F39)/0.85</f>
        <v>0</v>
      </c>
      <c r="G51" s="378">
        <f>G50*(G37*G39)/0.85</f>
        <v>0</v>
      </c>
      <c r="H51" s="101"/>
      <c r="I51" s="415"/>
      <c r="J51" s="414"/>
      <c r="K51" s="108"/>
      <c r="L51" s="406"/>
      <c r="Q51" s="91"/>
      <c r="R51" s="91"/>
      <c r="S51" s="91"/>
      <c r="T51" s="91"/>
      <c r="U51" s="91"/>
      <c r="V51" s="91"/>
      <c r="W51" s="91"/>
      <c r="X51" s="91"/>
    </row>
    <row r="52" spans="1:24" ht="15" hidden="1" customHeight="1">
      <c r="A52" s="354"/>
      <c r="B52" s="392" t="s">
        <v>188</v>
      </c>
      <c r="C52" s="181" cm="1">
        <f t="array" ref="C52">INDEX(DB_SIA, $I$9, $I52)</f>
        <v>0</v>
      </c>
      <c r="D52" s="181" cm="1">
        <f t="array" ref="D52">INDEX(DB_SIA, $I$9, $I52)</f>
        <v>0</v>
      </c>
      <c r="E52" s="181" cm="1">
        <f t="array" ref="E52">INDEX(DB_SIA, $I$9, $I52)</f>
        <v>0</v>
      </c>
      <c r="F52" s="181" cm="1">
        <f t="array" ref="F52">INDEX(DB_SIA, $I$9, $I52)</f>
        <v>0</v>
      </c>
      <c r="G52" s="181" cm="1">
        <f t="array" ref="G52">INDEX(DB_SIA, $I$9, $I52)</f>
        <v>0</v>
      </c>
      <c r="H52" s="101"/>
      <c r="I52" s="421">
        <v>17</v>
      </c>
      <c r="J52" s="414"/>
      <c r="K52" s="108"/>
      <c r="L52" s="406"/>
      <c r="Q52" s="91"/>
      <c r="R52" s="91"/>
      <c r="S52" s="91"/>
      <c r="T52" s="91"/>
      <c r="U52" s="91"/>
      <c r="V52" s="91"/>
      <c r="W52" s="91"/>
      <c r="X52" s="91"/>
    </row>
    <row r="53" spans="1:24" ht="15" hidden="1" customHeight="1">
      <c r="A53" s="354"/>
      <c r="B53" s="389" t="s">
        <v>189</v>
      </c>
      <c r="C53" s="380">
        <f>(C51+2*C52)/(C37*C38)</f>
        <v>0</v>
      </c>
      <c r="D53" s="380">
        <f>(D51+2*D52)/(D37*D38)</f>
        <v>0</v>
      </c>
      <c r="E53" s="380">
        <f>(E51+2*E52)/(E37*E38)</f>
        <v>0</v>
      </c>
      <c r="F53" s="380">
        <f>(F51+2*F52)/(F37*F38)</f>
        <v>0</v>
      </c>
      <c r="G53" s="380">
        <f>(G51+2*G52)/(G37*G38)</f>
        <v>0</v>
      </c>
      <c r="H53" s="101"/>
      <c r="I53" s="415"/>
      <c r="J53" s="414"/>
      <c r="K53" s="108"/>
      <c r="L53" s="406"/>
      <c r="Q53" s="91"/>
      <c r="R53" s="91"/>
      <c r="S53" s="91"/>
      <c r="T53" s="91"/>
      <c r="U53" s="91"/>
      <c r="V53" s="91"/>
      <c r="W53" s="91"/>
      <c r="X53" s="91"/>
    </row>
    <row r="54" spans="1:24" ht="15" hidden="1" customHeight="1">
      <c r="A54" s="354"/>
      <c r="B54" s="389" t="s">
        <v>190</v>
      </c>
      <c r="C54" s="380">
        <f>MAX(0.175,0.35*(0.375+(C49/800)))</f>
        <v>0.19687499999999999</v>
      </c>
      <c r="D54" s="380">
        <f>MAX(0.175,0.35*(0.375+(D49/800)))</f>
        <v>0.19687499999999999</v>
      </c>
      <c r="E54" s="380">
        <f>MAX(0.175,0.35*(0.375+(E49/800)))</f>
        <v>0.19687499999999999</v>
      </c>
      <c r="F54" s="380">
        <f>MAX(0.175,0.35*(0.375+(F49/800)))</f>
        <v>0.19687499999999999</v>
      </c>
      <c r="G54" s="380">
        <f>MAX(0.175,0.35*(0.375+(G49/800)))</f>
        <v>0.19687499999999999</v>
      </c>
      <c r="H54" s="101"/>
      <c r="I54" s="415"/>
      <c r="J54" s="414"/>
      <c r="K54" s="108"/>
      <c r="L54" s="406"/>
      <c r="Q54" s="91"/>
      <c r="R54" s="91"/>
      <c r="S54" s="91"/>
      <c r="T54" s="91"/>
      <c r="U54" s="91"/>
      <c r="V54" s="91"/>
      <c r="W54" s="91"/>
      <c r="X54" s="91"/>
    </row>
    <row r="55" spans="1:24" ht="15" hidden="1" customHeight="1">
      <c r="A55" s="354"/>
      <c r="B55" s="386" t="s">
        <v>99</v>
      </c>
      <c r="C55" s="383" t="str" cm="1">
        <f t="array" ref="C55">IF($J$9, INDEX(Dropdowns!$E$60:$E$62, $I$23), INDEX(DB_SIA, $I$9, $I55))</f>
        <v>DP</v>
      </c>
      <c r="D55" s="383" t="str" cm="1">
        <f t="array" ref="D55">IF($J$9, INDEX(Dropdowns!$E$60:$E$62, $I$23), INDEX(DB_SIA, $I$9, $I55))</f>
        <v>DP</v>
      </c>
      <c r="E55" s="383" t="str" cm="1">
        <f t="array" ref="E55">IF($J$9, INDEX(Dropdowns!$E$60:$E$62, $I$23), INDEX(DB_SIA, $I$9, $I55))</f>
        <v>DP</v>
      </c>
      <c r="F55" s="383" t="str" cm="1">
        <f t="array" ref="F55">IF($J$9, INDEX(Dropdowns!$E$60:$E$62, $I$23), INDEX(DB_SIA, $I$9, $I55))</f>
        <v>DP</v>
      </c>
      <c r="G55" s="383" t="str" cm="1">
        <f t="array" ref="G55">IF($J$9, INDEX(Dropdowns!$E$60:$E$62, $I$23), INDEX(DB_SIA, $I$9, $I55))</f>
        <v>DP</v>
      </c>
      <c r="H55" s="101"/>
      <c r="I55" s="421">
        <v>20</v>
      </c>
      <c r="J55" s="414"/>
      <c r="K55" s="108"/>
      <c r="L55" s="406"/>
      <c r="Q55" s="91"/>
      <c r="R55" s="91"/>
      <c r="S55" s="91"/>
      <c r="T55" s="91"/>
      <c r="U55" s="91"/>
      <c r="V55" s="91"/>
      <c r="W55" s="91"/>
      <c r="X55" s="91"/>
    </row>
    <row r="56" spans="1:24" ht="15" hidden="1" customHeight="1">
      <c r="A56" s="354"/>
      <c r="B56" s="354"/>
      <c r="C56" s="104"/>
      <c r="D56" s="104"/>
      <c r="E56" s="104"/>
      <c r="F56" s="104"/>
      <c r="G56" s="104"/>
      <c r="H56" s="354"/>
      <c r="I56" s="413"/>
      <c r="J56" s="414"/>
      <c r="K56" s="108"/>
      <c r="L56" s="406"/>
      <c r="M56" s="354"/>
      <c r="N56" s="354"/>
      <c r="O56" s="354"/>
      <c r="Q56" s="91"/>
      <c r="R56" s="91"/>
      <c r="S56" s="91"/>
      <c r="T56" s="91"/>
      <c r="U56" s="91"/>
      <c r="V56" s="91"/>
      <c r="W56" s="91"/>
      <c r="X56" s="91"/>
    </row>
    <row r="57" spans="1:24" ht="15" hidden="1" customHeight="1">
      <c r="A57" s="354"/>
      <c r="B57" s="422" t="s">
        <v>5306</v>
      </c>
      <c r="C57" s="373">
        <f>IF($B$36=2023, 0, 34)</f>
        <v>0</v>
      </c>
      <c r="D57" s="373">
        <f t="shared" ref="D57" si="0">IF($B$36=2023, 0, 34)</f>
        <v>0</v>
      </c>
      <c r="E57" s="428">
        <f>IF($B$36=2023, 0, 34) + 14</f>
        <v>14</v>
      </c>
      <c r="F57" s="428">
        <v>34</v>
      </c>
      <c r="G57" s="428">
        <v>0</v>
      </c>
      <c r="H57" s="101"/>
      <c r="I57" s="413"/>
      <c r="J57" s="414"/>
      <c r="K57" s="108"/>
      <c r="L57" s="423" t="s">
        <v>5307</v>
      </c>
      <c r="Q57" s="91"/>
      <c r="R57" s="91"/>
      <c r="S57" s="91"/>
      <c r="T57" s="91"/>
      <c r="U57" s="91"/>
      <c r="V57" s="91"/>
      <c r="W57" s="91"/>
      <c r="X57" s="91"/>
    </row>
    <row r="58" spans="1:24" ht="15" hidden="1" customHeight="1">
      <c r="A58" s="354"/>
      <c r="B58" s="425" t="s">
        <v>5308</v>
      </c>
      <c r="C58" s="426">
        <v>70</v>
      </c>
      <c r="D58" s="426">
        <v>70</v>
      </c>
      <c r="E58" s="426">
        <v>100</v>
      </c>
      <c r="F58" s="426">
        <v>70</v>
      </c>
      <c r="G58" s="426">
        <v>70</v>
      </c>
      <c r="H58" s="101"/>
      <c r="I58" s="413"/>
      <c r="J58" s="414"/>
      <c r="K58" s="108"/>
      <c r="L58" s="411" t="s">
        <v>226</v>
      </c>
      <c r="Q58" s="91"/>
      <c r="R58" s="91"/>
      <c r="S58" s="91"/>
      <c r="T58" s="91"/>
      <c r="U58" s="91"/>
      <c r="V58" s="91"/>
      <c r="W58" s="91"/>
      <c r="X58" s="91"/>
    </row>
    <row r="59" spans="1:24" ht="15" hidden="1" customHeight="1">
      <c r="A59" s="354"/>
      <c r="B59" s="393" t="s">
        <v>91</v>
      </c>
      <c r="C59" s="194" cm="1">
        <f t="array" ref="C59">IF(AND($J$9, $J$11), C$58, INDEX(DB_SIA, $I$9, $I59+C$57))</f>
        <v>90</v>
      </c>
      <c r="D59" s="194" cm="1">
        <f t="array" ref="D59">IF(AND($J$9, $J$11), D$58, INDEX(DB_SIA, $I$9, $I59+D$57))</f>
        <v>90</v>
      </c>
      <c r="E59" s="194" cm="1">
        <f t="array" ref="E59">IF(AND($J$9, $J$11), E$58, INDEX(DB_SIA, $I$9, $I59+E$57))</f>
        <v>130</v>
      </c>
      <c r="F59" s="194" cm="1">
        <f t="array" ref="F59">IF(AND($J$9, $J$11), F$58, INDEX(DB_SIA, $I$9, $I59+F$57))</f>
        <v>70</v>
      </c>
      <c r="G59" s="194" cm="1">
        <f t="array" ref="G59">IF(AND($J$9, $J$11), G$58, INDEX(DB_SIA, $I$9, $I59+G$57))</f>
        <v>90</v>
      </c>
      <c r="H59" s="101"/>
      <c r="I59" s="421">
        <v>21</v>
      </c>
      <c r="J59" s="414"/>
      <c r="K59" s="108"/>
      <c r="L59" s="406"/>
      <c r="Q59" s="91"/>
      <c r="R59" s="91"/>
      <c r="S59" s="91"/>
      <c r="T59" s="91"/>
      <c r="U59" s="91"/>
      <c r="V59" s="91"/>
      <c r="W59" s="91"/>
      <c r="X59" s="91"/>
    </row>
    <row r="60" spans="1:24" ht="15" hidden="1" customHeight="1">
      <c r="A60" s="354"/>
      <c r="B60" s="392" t="s">
        <v>191</v>
      </c>
      <c r="C60" s="194" cm="1">
        <f t="array" ref="C60">INDEX(DB_SIA, $I$9, $I60+C$57)</f>
        <v>1.25</v>
      </c>
      <c r="D60" s="194" cm="1">
        <f t="array" ref="D60">INDEX(DB_SIA, $I$9, $I60+D$57)</f>
        <v>1.25</v>
      </c>
      <c r="E60" s="194" cm="1">
        <f t="array" ref="E60">INDEX(DB_SIA, $I$9, $I60+E$57)</f>
        <v>1.35</v>
      </c>
      <c r="F60" s="194" cm="1">
        <f t="array" ref="F60">INDEX(DB_SIA, $I$9, $I60+F$57)</f>
        <v>1.25</v>
      </c>
      <c r="G60" s="194" cm="1">
        <f t="array" ref="G60">INDEX(DB_SIA, $I$9, $I60+G$57)</f>
        <v>1.25</v>
      </c>
      <c r="H60" s="101"/>
      <c r="I60" s="421">
        <v>22</v>
      </c>
      <c r="J60" s="414"/>
      <c r="K60" s="108"/>
      <c r="L60" s="406"/>
      <c r="Q60" s="91"/>
      <c r="R60" s="91"/>
      <c r="S60" s="91"/>
      <c r="T60" s="91"/>
      <c r="U60" s="91"/>
      <c r="V60" s="91"/>
      <c r="W60" s="91"/>
      <c r="X60" s="91"/>
    </row>
    <row r="61" spans="1:24" ht="15" hidden="1" customHeight="1">
      <c r="A61" s="354"/>
      <c r="B61" s="389" t="s">
        <v>192</v>
      </c>
      <c r="C61" s="378">
        <f>C$60*(1-1/(C$41+1))</f>
        <v>0.58091286307053935</v>
      </c>
      <c r="D61" s="378">
        <f t="shared" ref="D61:G61" si="1">D$60*(1-1/(D$41+1))</f>
        <v>0.58091286307053935</v>
      </c>
      <c r="E61" s="378">
        <f t="shared" si="1"/>
        <v>0.62738589211618245</v>
      </c>
      <c r="F61" s="378">
        <f t="shared" si="1"/>
        <v>0.58091286307053935</v>
      </c>
      <c r="G61" s="378">
        <f t="shared" si="1"/>
        <v>0.58091286307053935</v>
      </c>
      <c r="H61" s="101"/>
      <c r="I61" s="413"/>
      <c r="J61" s="414"/>
      <c r="K61" s="108"/>
      <c r="L61" s="406"/>
      <c r="Q61" s="91"/>
      <c r="R61" s="91"/>
      <c r="S61" s="91"/>
      <c r="T61" s="91"/>
      <c r="U61" s="91"/>
      <c r="V61" s="91"/>
      <c r="W61" s="91"/>
      <c r="X61" s="91"/>
    </row>
    <row r="62" spans="1:24" ht="15" hidden="1" customHeight="1">
      <c r="A62" s="354"/>
      <c r="B62" s="392" t="s">
        <v>5309</v>
      </c>
      <c r="C62" s="424" cm="1">
        <f t="array" ref="C62">INDEX(Dropdowns!$E$8:$E$12, $I$33)</f>
        <v>1</v>
      </c>
      <c r="D62" s="105" cm="1">
        <f t="array" ref="D62">INDEX(DB_SIA, $I$9, $I62+D$57)</f>
        <v>2</v>
      </c>
      <c r="E62" s="105" cm="1">
        <f t="array" ref="E62">INDEX(DB_SIA, $I$9, $I62+E$57)</f>
        <v>1</v>
      </c>
      <c r="F62" s="105" cm="1">
        <f t="array" ref="F62">INDEX(DB_SIA, $I$9, $I62+F$57)</f>
        <v>2</v>
      </c>
      <c r="G62" s="424">
        <f>C62</f>
        <v>1</v>
      </c>
      <c r="H62" s="101"/>
      <c r="I62" s="421">
        <v>24</v>
      </c>
      <c r="J62" s="414"/>
      <c r="K62" s="108"/>
      <c r="L62" s="406"/>
      <c r="Q62" s="91"/>
      <c r="R62" s="91"/>
      <c r="S62" s="91"/>
      <c r="T62" s="91"/>
      <c r="U62" s="91"/>
      <c r="V62" s="91"/>
      <c r="W62" s="91"/>
      <c r="X62" s="91"/>
    </row>
    <row r="63" spans="1:24" ht="15" hidden="1" customHeight="1">
      <c r="A63" s="354"/>
      <c r="B63" s="392" t="s">
        <v>14</v>
      </c>
      <c r="C63" s="424" cm="1">
        <f t="array" ref="C63">INDEX(Dropdowns!$E$16:$E$18, $I$29)</f>
        <v>1</v>
      </c>
      <c r="D63" s="105" cm="1">
        <f t="array" ref="D63">INDEX(DB_SIA, $I$9, $I63+D$57)</f>
        <v>1.1000000000000001</v>
      </c>
      <c r="E63" s="105" cm="1">
        <f t="array" ref="E63">INDEX(DB_SIA, $I$9, $I63+E$57)</f>
        <v>1</v>
      </c>
      <c r="F63" s="105" cm="1">
        <f t="array" ref="F63">INDEX(DB_SIA, $I$9, $I63+F$57)</f>
        <v>1.1000000000000001</v>
      </c>
      <c r="G63" s="424">
        <f>C63</f>
        <v>1</v>
      </c>
      <c r="H63" s="101"/>
      <c r="I63" s="421">
        <v>25</v>
      </c>
      <c r="J63" s="414"/>
      <c r="K63" s="108"/>
      <c r="L63" s="406"/>
      <c r="Q63" s="91"/>
      <c r="R63" s="91"/>
      <c r="S63" s="91"/>
      <c r="T63" s="91"/>
      <c r="U63" s="91"/>
      <c r="V63" s="91"/>
      <c r="W63" s="91"/>
      <c r="X63" s="91"/>
    </row>
    <row r="64" spans="1:24" ht="15" hidden="1" customHeight="1">
      <c r="A64" s="354"/>
      <c r="B64" s="392" t="s">
        <v>15</v>
      </c>
      <c r="C64" s="105" cm="1">
        <f t="array" ref="C64">INDEX(DB_SIA, $I$9, $I64+C$57)</f>
        <v>1</v>
      </c>
      <c r="D64" s="105" cm="1">
        <f t="array" ref="D64">INDEX(DB_SIA, $I$9, $I64+D$57)</f>
        <v>1</v>
      </c>
      <c r="E64" s="105" cm="1">
        <f t="array" ref="E64">INDEX(DB_SIA, $I$9, $I64+E$57)</f>
        <v>1</v>
      </c>
      <c r="F64" s="105" cm="1">
        <f t="array" ref="F64">INDEX(DB_SIA, $I$9, $I64+F$57)</f>
        <v>1</v>
      </c>
      <c r="G64" s="105" cm="1">
        <f t="array" ref="G64">INDEX(DB_SIA, $I$9, $I64+G$57)</f>
        <v>1</v>
      </c>
      <c r="H64" s="101"/>
      <c r="I64" s="421">
        <v>26</v>
      </c>
      <c r="J64" s="414"/>
      <c r="K64" s="108"/>
      <c r="L64" s="406"/>
      <c r="Q64" s="91"/>
      <c r="R64" s="91"/>
      <c r="S64" s="91"/>
      <c r="T64" s="91"/>
      <c r="U64" s="91"/>
      <c r="V64" s="91"/>
      <c r="W64" s="91"/>
      <c r="X64" s="91"/>
    </row>
    <row r="65" spans="1:24" ht="15" hidden="1" customHeight="1">
      <c r="A65" s="354"/>
      <c r="B65" s="392" t="s">
        <v>16</v>
      </c>
      <c r="C65" s="424" cm="1">
        <f t="array" ref="C65">INDEX(Dropdowns!$E$42:$E$47, $I$31) * INDEX(Dropdowns!$E$51:$E$56, $I$32)</f>
        <v>1</v>
      </c>
      <c r="D65" s="105" cm="1">
        <f t="array" ref="D65">INDEX(DB_SIA, $I$9, $I65+D$57)</f>
        <v>1.44</v>
      </c>
      <c r="E65" s="105" cm="1">
        <f t="array" ref="E65">INDEX(DB_SIA, $I$9, $I65+E$57)</f>
        <v>1</v>
      </c>
      <c r="F65" s="105" cm="1">
        <f t="array" ref="F65">INDEX(DB_SIA, $I$9, $I65+F$57)</f>
        <v>1.44</v>
      </c>
      <c r="G65" s="424">
        <f>C65</f>
        <v>1</v>
      </c>
      <c r="H65" s="101"/>
      <c r="I65" s="421">
        <v>27</v>
      </c>
      <c r="J65" s="414"/>
      <c r="K65" s="108"/>
      <c r="L65" s="406"/>
      <c r="Q65" s="91"/>
      <c r="R65" s="91"/>
      <c r="S65" s="91"/>
      <c r="T65" s="91"/>
      <c r="U65" s="91"/>
      <c r="V65" s="91"/>
      <c r="W65" s="91"/>
      <c r="X65" s="91"/>
    </row>
    <row r="66" spans="1:24" ht="15" hidden="1" customHeight="1">
      <c r="A66" s="354"/>
      <c r="B66" s="389" t="s">
        <v>153</v>
      </c>
      <c r="C66" s="378">
        <f>0.8+0.2/(C39-0.2-1.8)</f>
        <v>1.8000000000000003</v>
      </c>
      <c r="D66" s="378">
        <f>0.8+0.2/(D39-0.2-1.8)</f>
        <v>1.8000000000000003</v>
      </c>
      <c r="E66" s="378">
        <f>0.8+0.2/(E39-0.2-1.8)</f>
        <v>1.8000000000000003</v>
      </c>
      <c r="F66" s="378">
        <f>0.8+0.2/(F39-0.2-1.8)</f>
        <v>1.8000000000000003</v>
      </c>
      <c r="G66" s="378">
        <f>0.8+0.2/(G39-0.2-1.8)</f>
        <v>1.8000000000000003</v>
      </c>
      <c r="H66" s="101"/>
      <c r="I66" s="413"/>
      <c r="J66" s="414"/>
      <c r="K66" s="108"/>
      <c r="L66" s="406"/>
      <c r="Q66" s="91"/>
      <c r="R66" s="91"/>
      <c r="S66" s="91"/>
      <c r="T66" s="91"/>
      <c r="U66" s="91"/>
      <c r="V66" s="91"/>
      <c r="W66" s="91"/>
      <c r="X66" s="91"/>
    </row>
    <row r="67" spans="1:24" ht="15" hidden="1" customHeight="1">
      <c r="A67" s="354"/>
      <c r="B67" s="392" t="s">
        <v>18</v>
      </c>
      <c r="C67" s="105" cm="1">
        <f t="array" ref="C67">INDEX(DB_SIA, $I$9, $I67+C$57)</f>
        <v>1</v>
      </c>
      <c r="D67" s="105" cm="1">
        <f t="array" ref="D67">INDEX(DB_SIA, $I$9, $I67+D$57)</f>
        <v>1</v>
      </c>
      <c r="E67" s="105" cm="1">
        <f t="array" ref="E67">INDEX(DB_SIA, $I$9, $I67+E$57)</f>
        <v>1</v>
      </c>
      <c r="F67" s="105" cm="1">
        <f t="array" ref="F67">INDEX(DB_SIA, $I$9, $I67+F$57)</f>
        <v>1</v>
      </c>
      <c r="G67" s="105" cm="1">
        <f t="array" ref="G67">INDEX(DB_SIA, $I$9, $I67+G$57)</f>
        <v>1</v>
      </c>
      <c r="H67" s="101"/>
      <c r="I67" s="421">
        <v>29</v>
      </c>
      <c r="J67" s="414"/>
      <c r="K67" s="108"/>
      <c r="L67" s="406"/>
      <c r="Q67" s="91"/>
      <c r="R67" s="91"/>
      <c r="S67" s="91"/>
      <c r="T67" s="91"/>
      <c r="U67" s="91"/>
      <c r="V67" s="91"/>
      <c r="W67" s="91"/>
      <c r="X67" s="91"/>
    </row>
    <row r="68" spans="1:24" ht="15" hidden="1" customHeight="1">
      <c r="A68" s="354"/>
      <c r="B68" s="369" t="s">
        <v>19</v>
      </c>
      <c r="C68" s="427" cm="1">
        <f t="array" ref="C68">INDEX(Dropdowns!$E$22:$E$24, $I$30)</f>
        <v>1</v>
      </c>
      <c r="D68" s="427" cm="1">
        <f t="array" ref="D68">INDEX(Dropdowns!$E$22:$E$24, $I$30)</f>
        <v>1</v>
      </c>
      <c r="E68" s="427" cm="1">
        <f t="array" ref="E68">INDEX(Dropdowns!$E$22:$E$24, $I$30)</f>
        <v>1</v>
      </c>
      <c r="F68" s="427" cm="1">
        <f t="array" ref="F68">INDEX(Dropdowns!$E$22:$E$24, $I$30)</f>
        <v>1</v>
      </c>
      <c r="G68" s="427" cm="1">
        <f t="array" ref="G68">INDEX(Dropdowns!$E$22:$E$24, $I$30)</f>
        <v>1</v>
      </c>
      <c r="H68" s="101"/>
      <c r="I68" s="414"/>
      <c r="J68" s="414"/>
      <c r="K68" s="108"/>
      <c r="L68" s="411" t="s">
        <v>5310</v>
      </c>
      <c r="Q68" s="91"/>
      <c r="R68" s="91"/>
      <c r="S68" s="91"/>
      <c r="T68" s="91"/>
      <c r="U68" s="91"/>
      <c r="V68" s="91"/>
      <c r="W68" s="91"/>
      <c r="X68" s="91"/>
    </row>
    <row r="69" spans="1:24" ht="15" hidden="1" customHeight="1">
      <c r="A69" s="354"/>
      <c r="B69" s="389" t="s">
        <v>5265</v>
      </c>
      <c r="C69" s="378">
        <f>MIN(11, 2*C62*C63*C64*MAX(C66, C67)*C65*$F$68)</f>
        <v>3.6000000000000005</v>
      </c>
      <c r="D69" s="378">
        <f>MIN(11, 2*D62*D63*D64*MAX(D66, D67)*D65*$F$68)</f>
        <v>11</v>
      </c>
      <c r="E69" s="378">
        <f>MIN(11, 2*E62*E63*E64*MAX(E66, E67)*E65*$F$68)</f>
        <v>3.6000000000000005</v>
      </c>
      <c r="F69" s="378">
        <f>MIN(11, 2*F62*F63*F64*MAX(F66, F67)*F65*$F$68)</f>
        <v>11</v>
      </c>
      <c r="G69" s="378">
        <f>MIN(11, 2*G62*G63*G64*MAX(G66, G67)*G65*$F$68)</f>
        <v>3.6000000000000005</v>
      </c>
      <c r="H69" s="101"/>
      <c r="I69" s="413"/>
      <c r="J69" s="414"/>
      <c r="K69" s="108"/>
      <c r="L69" s="406"/>
      <c r="Q69" s="91"/>
      <c r="R69" s="91"/>
      <c r="S69" s="91"/>
      <c r="T69" s="91"/>
      <c r="U69" s="91"/>
      <c r="V69" s="91"/>
      <c r="W69" s="91"/>
      <c r="X69" s="91"/>
    </row>
    <row r="70" spans="1:24" ht="15" hidden="1" customHeight="1">
      <c r="A70" s="354"/>
      <c r="B70" s="389" t="s">
        <v>5266</v>
      </c>
      <c r="C70" s="378">
        <f>IF(C53&gt;C54, C69, 0.5*(11-C69)*COS(PI()*C53/C54)+0.5*(11+C69))</f>
        <v>11</v>
      </c>
      <c r="D70" s="378">
        <f>IF(D53&gt;D54, D69, 0.5*(11-D69)*COS(PI()*D53/D54)+0.5*(11+D69))</f>
        <v>11</v>
      </c>
      <c r="E70" s="378">
        <f>IF(E53&gt;E54, E69, 0.5*(11-E69)*COS(PI()*E53/E54)+0.5*(11+E69))</f>
        <v>11</v>
      </c>
      <c r="F70" s="378">
        <f>IF(F53&gt;F54, F69, 0.5*(11-F69)*COS(PI()*F53/F54)+0.5*(11+F69))</f>
        <v>11</v>
      </c>
      <c r="G70" s="378">
        <f>IF(G53&gt;G54, G69, 0.5*(11-G69)*COS(PI()*G53/G54)+0.5*(11+G69))</f>
        <v>11</v>
      </c>
      <c r="H70" s="101"/>
      <c r="I70" s="413"/>
      <c r="J70" s="414"/>
      <c r="K70" s="108"/>
      <c r="L70" s="406"/>
      <c r="Q70" s="91"/>
      <c r="R70" s="91"/>
      <c r="S70" s="91"/>
      <c r="T70" s="91"/>
      <c r="U70" s="91"/>
      <c r="V70" s="91"/>
      <c r="W70" s="91"/>
      <c r="X70" s="91"/>
    </row>
    <row r="71" spans="1:24" ht="15" hidden="1" customHeight="1">
      <c r="A71" s="354"/>
      <c r="B71" s="392" t="s">
        <v>22</v>
      </c>
      <c r="C71" s="424" cm="1">
        <f t="array" ref="C71">INDEX((Dropdowns!$E$67:$G$76, Dropdowns!$E$79:$G$87), $I$24, MATCH($C$55,Dropdowns!$E$66:$G$66,0), IF($B$36=2017, 1, 2))</f>
        <v>0.4</v>
      </c>
      <c r="D71" s="105" cm="1">
        <f t="array" ref="D71">INDEX(DB_SIA, $I$9, $I71+D$57)</f>
        <v>1</v>
      </c>
      <c r="E71" s="105" cm="1">
        <f t="array" ref="E71">INDEX(DB_SIA, $I$9, $I71+E$57)</f>
        <v>1</v>
      </c>
      <c r="F71" s="105" cm="1">
        <f t="array" ref="F71">INDEX(DB_SIA, $I$9, $I71+F$57)</f>
        <v>1</v>
      </c>
      <c r="G71" s="424">
        <f>INDEX(Dropdowns!$E$70:$G$70, MATCH($G$55,Dropdowns!$E$66:$G$66,0))</f>
        <v>0.9</v>
      </c>
      <c r="H71" s="101"/>
      <c r="I71" s="421">
        <v>33</v>
      </c>
      <c r="J71" s="414"/>
      <c r="K71" s="108"/>
      <c r="L71" s="406"/>
      <c r="Q71" s="91"/>
      <c r="R71" s="91"/>
      <c r="S71" s="91"/>
      <c r="T71" s="91"/>
      <c r="U71" s="91"/>
      <c r="V71" s="91"/>
      <c r="W71" s="91"/>
      <c r="X71" s="91"/>
    </row>
    <row r="72" spans="1:24" ht="15" hidden="1" customHeight="1">
      <c r="A72" s="354"/>
      <c r="B72" s="392" t="s">
        <v>149</v>
      </c>
      <c r="C72" s="105" cm="1">
        <f t="array" ref="C72">INDEX(DB_SIA, $I$9, $I72+C$57)</f>
        <v>1</v>
      </c>
      <c r="D72" s="105" cm="1">
        <f t="array" ref="D72">INDEX(DB_SIA, $I$9, $I72+D$57)</f>
        <v>1</v>
      </c>
      <c r="E72" s="105" cm="1">
        <f t="array" ref="E72">INDEX(DB_SIA, $I$9, $I72+E$57)</f>
        <v>0.5</v>
      </c>
      <c r="F72" s="105" cm="1">
        <f t="array" ref="F72">INDEX(DB_SIA, $I$9, $I72+F$57)</f>
        <v>1</v>
      </c>
      <c r="G72" s="105" cm="1">
        <f t="array" ref="G72">INDEX(DB_SIA, $I$9, $I72+G$57)</f>
        <v>1</v>
      </c>
      <c r="H72" s="101"/>
      <c r="I72" s="421">
        <v>34</v>
      </c>
      <c r="J72" s="414"/>
      <c r="K72" s="108"/>
      <c r="L72" s="406"/>
      <c r="Q72" s="91"/>
      <c r="R72" s="91"/>
      <c r="S72" s="91"/>
      <c r="T72" s="91"/>
      <c r="U72" s="91"/>
      <c r="V72" s="91"/>
      <c r="W72" s="91"/>
      <c r="X72" s="91"/>
    </row>
    <row r="73" spans="1:24" ht="15" hidden="1" customHeight="1">
      <c r="A73" s="354"/>
      <c r="B73" s="388" t="s">
        <v>196</v>
      </c>
      <c r="C73" s="336">
        <f>C49/(0.8*C59*C61)</f>
        <v>3.5863095238095242</v>
      </c>
      <c r="D73" s="336">
        <f>D49/(0.8*D59*D61)</f>
        <v>3.5863095238095242</v>
      </c>
      <c r="E73" s="336">
        <f>E49/(0.8*E59*E61)</f>
        <v>2.2989163614163619</v>
      </c>
      <c r="F73" s="336">
        <f>F49/(0.8*F59*F61)</f>
        <v>4.6109693877551026</v>
      </c>
      <c r="G73" s="336">
        <f>G49/(0.8*G59*G61)</f>
        <v>3.5863095238095242</v>
      </c>
      <c r="H73" s="101"/>
      <c r="I73" s="413"/>
      <c r="J73" s="414"/>
      <c r="K73" s="108"/>
      <c r="L73" s="406"/>
      <c r="Q73" s="91"/>
      <c r="R73" s="91"/>
      <c r="S73" s="91"/>
      <c r="T73" s="91"/>
      <c r="U73" s="91"/>
      <c r="V73" s="91"/>
      <c r="W73" s="91"/>
      <c r="X73" s="91"/>
    </row>
    <row r="74" spans="1:24" ht="15" hidden="1" customHeight="1">
      <c r="A74" s="354"/>
      <c r="B74" s="388" t="s">
        <v>195</v>
      </c>
      <c r="C74" s="337">
        <f>C71*((C70*C42)/11+C43)*C45*C44*C72</f>
        <v>197.10000000000005</v>
      </c>
      <c r="D74" s="337">
        <f>D71*((D70*D42)/11+D43)*D45*D44*D72</f>
        <v>492.75000000000006</v>
      </c>
      <c r="E74" s="337">
        <f>E71*((E70*E42)/11+E43)*E45*E44*E72</f>
        <v>246.37500000000003</v>
      </c>
      <c r="F74" s="337">
        <f>F71*((F70*F42)/11+F43)*F45*F44*F72</f>
        <v>492.75000000000006</v>
      </c>
      <c r="G74" s="337">
        <f>G71*((G70*G42)/11+G43)*G45*G44*G72</f>
        <v>443.47500000000002</v>
      </c>
      <c r="H74" s="101"/>
      <c r="I74" s="413"/>
      <c r="J74" s="414"/>
      <c r="K74" s="108"/>
      <c r="L74" s="406"/>
      <c r="Q74" s="91"/>
      <c r="R74" s="91"/>
      <c r="S74" s="91"/>
      <c r="T74" s="91"/>
      <c r="U74" s="91"/>
      <c r="V74" s="91"/>
      <c r="W74" s="91"/>
      <c r="X74" s="91"/>
    </row>
    <row r="75" spans="1:24" ht="15" hidden="1" customHeight="1">
      <c r="A75" s="354"/>
      <c r="B75" s="388" t="s">
        <v>197</v>
      </c>
      <c r="C75" s="336">
        <f>C74*C73/1000</f>
        <v>0.70686160714285751</v>
      </c>
      <c r="D75" s="336">
        <f>D74*D73/1000</f>
        <v>1.7671540178571434</v>
      </c>
      <c r="E75" s="336">
        <f>E74*E73/1000</f>
        <v>0.5663955185439562</v>
      </c>
      <c r="F75" s="336">
        <f>F74*F73/1000</f>
        <v>2.2720551658163273</v>
      </c>
      <c r="G75" s="336">
        <f>G74*G73/1000</f>
        <v>1.590438616071429</v>
      </c>
      <c r="H75" s="101"/>
      <c r="I75" s="413"/>
      <c r="J75" s="414"/>
      <c r="K75" s="108"/>
      <c r="L75" s="406"/>
      <c r="Q75" s="91"/>
      <c r="R75" s="91"/>
      <c r="S75" s="91"/>
      <c r="T75" s="91"/>
      <c r="U75" s="91"/>
      <c r="V75" s="91"/>
      <c r="W75" s="91"/>
      <c r="X75" s="91"/>
    </row>
    <row r="76" spans="1:24" ht="15" hidden="1" customHeight="1">
      <c r="A76" s="354"/>
      <c r="B76" s="354"/>
      <c r="C76" s="354"/>
      <c r="D76" s="354"/>
      <c r="E76" s="354"/>
      <c r="F76" s="354"/>
      <c r="G76" s="354"/>
      <c r="H76" s="354"/>
      <c r="I76" s="413"/>
      <c r="J76" s="414"/>
      <c r="K76" s="108"/>
      <c r="L76" s="108"/>
      <c r="M76" s="108"/>
      <c r="N76" s="108"/>
      <c r="O76" s="108"/>
      <c r="Q76" s="91"/>
      <c r="R76" s="91"/>
      <c r="S76" s="91"/>
      <c r="T76" s="91"/>
      <c r="U76" s="91"/>
      <c r="V76" s="91"/>
      <c r="W76" s="91"/>
      <c r="X76" s="91"/>
    </row>
    <row r="77" spans="1:24" s="90" customFormat="1" ht="21.2" customHeight="1">
      <c r="A77" s="350"/>
      <c r="B77" s="94" t="str" cm="1">
        <f t="array" ref="B77">INDEX(Textes!$B:$D, K77, $K$2)</f>
        <v>Leuchten</v>
      </c>
      <c r="C77" s="86"/>
      <c r="D77" s="86"/>
      <c r="E77" s="86"/>
      <c r="F77" s="86"/>
      <c r="G77" s="86"/>
      <c r="H77" s="86"/>
      <c r="I77" s="82"/>
      <c r="J77" s="82"/>
      <c r="K77" s="91">
        <v>86</v>
      </c>
      <c r="L77" s="98"/>
      <c r="M77" s="91"/>
      <c r="N77" s="91"/>
      <c r="O77" s="91"/>
      <c r="P77" s="96"/>
      <c r="Q77" s="91"/>
      <c r="R77" s="91"/>
      <c r="S77" s="91"/>
      <c r="T77" s="91"/>
      <c r="U77" s="91"/>
      <c r="V77" s="91"/>
      <c r="W77" s="91"/>
      <c r="X77" s="91"/>
    </row>
    <row r="78" spans="1:24" ht="45" customHeight="1">
      <c r="A78" s="355" t="s">
        <v>5244</v>
      </c>
      <c r="B78" s="368"/>
      <c r="C78" s="109" t="str" cm="1">
        <f t="array" ref="C78">INDEX(Textes!$B:$D, L78, $K$2)</f>
        <v>System-
leistung</v>
      </c>
      <c r="D78" s="109" t="str" cm="1">
        <f t="array" ref="D78">INDEX(Textes!$B:$D, M78, $K$2)</f>
        <v>Anzahl</v>
      </c>
      <c r="E78" s="109" t="str" cm="1">
        <f t="array" ref="E78">INDEX(Textes!$B:$D, N78, $K$2)</f>
        <v>Effektive 
Betriebs-
leistung</v>
      </c>
      <c r="F78" s="110" t="str" cm="1">
        <f t="array" ref="F78">INDEX(Textes!$B:$D, O78, $K$2)</f>
        <v>Installierte Leistung</v>
      </c>
      <c r="G78" s="86"/>
      <c r="H78" s="86"/>
      <c r="K78" s="91" t="s">
        <v>156</v>
      </c>
      <c r="L78" s="91">
        <v>88</v>
      </c>
      <c r="M78" s="91">
        <v>90</v>
      </c>
      <c r="N78" s="91">
        <v>91</v>
      </c>
      <c r="O78" s="91">
        <v>92</v>
      </c>
      <c r="Q78" s="91"/>
      <c r="R78" s="91"/>
      <c r="S78" s="91"/>
      <c r="T78" s="91"/>
      <c r="U78" s="91"/>
      <c r="V78" s="91"/>
      <c r="W78" s="91"/>
      <c r="X78" s="91"/>
    </row>
    <row r="79" spans="1:24" s="114" customFormat="1" ht="16.5">
      <c r="A79" s="350"/>
      <c r="B79" s="111"/>
      <c r="C79" s="112" t="s">
        <v>172</v>
      </c>
      <c r="D79" s="112" t="s">
        <v>156</v>
      </c>
      <c r="E79" s="112" t="s">
        <v>172</v>
      </c>
      <c r="F79" s="113" t="s">
        <v>162</v>
      </c>
      <c r="G79" s="86"/>
      <c r="H79" s="86"/>
      <c r="I79" s="81"/>
      <c r="J79" s="81"/>
      <c r="K79" s="96"/>
      <c r="L79" s="96"/>
      <c r="M79" s="96"/>
      <c r="N79" s="96"/>
      <c r="O79" s="96"/>
      <c r="P79" s="96"/>
      <c r="Q79" s="96"/>
      <c r="R79" s="96"/>
      <c r="S79" s="96"/>
      <c r="T79" s="96"/>
      <c r="U79" s="96"/>
      <c r="V79" s="96"/>
      <c r="W79" s="96"/>
      <c r="X79" s="96"/>
    </row>
    <row r="80" spans="1:24" ht="15" customHeight="1">
      <c r="A80" s="351"/>
      <c r="B80" s="287"/>
      <c r="C80" s="115" t="str">
        <f>IFERROR(VLOOKUP(B80, LeuchtenTabelle, 7, FALSE), "")</f>
        <v/>
      </c>
      <c r="D80" s="188"/>
      <c r="E80" s="349"/>
      <c r="F80" s="116" t="str">
        <f>IFERROR(IF(E80&gt;0, E80, C80) * D80 / 1000, "")</f>
        <v/>
      </c>
      <c r="G80" s="86"/>
      <c r="H80" s="86"/>
    </row>
    <row r="81" spans="1:24" ht="15" customHeight="1">
      <c r="A81" s="351"/>
      <c r="B81" s="287"/>
      <c r="C81" s="115" t="str">
        <f>IFERROR(VLOOKUP(B81, LeuchtenTabelle, 7, FALSE), "")</f>
        <v/>
      </c>
      <c r="D81" s="188"/>
      <c r="E81" s="349"/>
      <c r="F81" s="116" t="str">
        <f t="shared" ref="F81:F84" si="2">IFERROR(IF(E81&gt;0, E81, C81) * D81 / 1000, "")</f>
        <v/>
      </c>
      <c r="G81" s="86"/>
      <c r="H81" s="86"/>
    </row>
    <row r="82" spans="1:24" ht="15" customHeight="1">
      <c r="A82" s="351"/>
      <c r="B82" s="287"/>
      <c r="C82" s="115" t="str">
        <f>IFERROR(VLOOKUP(B82, LeuchtenTabelle, 7, FALSE), "")</f>
        <v/>
      </c>
      <c r="D82" s="188"/>
      <c r="E82" s="349"/>
      <c r="F82" s="116" t="str">
        <f t="shared" si="2"/>
        <v/>
      </c>
      <c r="G82" s="86"/>
      <c r="H82" s="86"/>
    </row>
    <row r="83" spans="1:24" ht="15" customHeight="1">
      <c r="A83" s="351"/>
      <c r="B83" s="287"/>
      <c r="C83" s="115" t="str">
        <f>IFERROR(VLOOKUP(B83, LeuchtenTabelle, 7, FALSE), "")</f>
        <v/>
      </c>
      <c r="D83" s="188"/>
      <c r="E83" s="349"/>
      <c r="F83" s="116" t="str">
        <f t="shared" si="2"/>
        <v/>
      </c>
      <c r="G83" s="86"/>
      <c r="H83" s="86"/>
    </row>
    <row r="84" spans="1:24" ht="15" customHeight="1">
      <c r="A84" s="351"/>
      <c r="B84" s="287"/>
      <c r="C84" s="115" t="str">
        <f>IFERROR(VLOOKUP(B84, LeuchtenTabelle, 7, FALSE), "")</f>
        <v/>
      </c>
      <c r="D84" s="188"/>
      <c r="E84" s="349"/>
      <c r="F84" s="116" t="str">
        <f t="shared" si="2"/>
        <v/>
      </c>
      <c r="G84" s="86"/>
      <c r="H84" s="86"/>
    </row>
    <row r="85" spans="1:24" ht="16.5">
      <c r="A85" s="351"/>
      <c r="B85" s="117"/>
      <c r="C85" s="95"/>
      <c r="D85" s="95"/>
      <c r="E85" s="95"/>
      <c r="F85" s="118"/>
      <c r="G85" s="86"/>
      <c r="H85" s="95"/>
    </row>
    <row r="86" spans="1:24" s="90" customFormat="1" ht="21.2" customHeight="1">
      <c r="A86" s="350"/>
      <c r="B86" s="94" t="str" cm="1">
        <f t="array" ref="B86">INDEX(Textes!$B:$D, K86, $K$2)</f>
        <v>Energiebilanz</v>
      </c>
      <c r="C86" s="86"/>
      <c r="D86" s="86"/>
      <c r="E86" s="86"/>
      <c r="F86" s="86"/>
      <c r="G86" s="86"/>
      <c r="H86" s="86"/>
      <c r="I86" s="82"/>
      <c r="J86" s="82"/>
      <c r="K86" s="91">
        <v>93</v>
      </c>
      <c r="L86" s="394" t="s">
        <v>130</v>
      </c>
      <c r="M86" s="394" t="s">
        <v>131</v>
      </c>
      <c r="N86" s="394" t="s">
        <v>132</v>
      </c>
      <c r="O86" s="394" t="s">
        <v>5297</v>
      </c>
      <c r="P86" s="394" t="s">
        <v>5298</v>
      </c>
      <c r="Q86" s="91"/>
      <c r="R86" s="91"/>
      <c r="S86" s="91"/>
      <c r="T86" s="91"/>
      <c r="U86" s="91"/>
      <c r="V86" s="91"/>
      <c r="W86" s="91"/>
      <c r="X86" s="91"/>
    </row>
    <row r="87" spans="1:24" ht="42" customHeight="1">
      <c r="A87" s="351"/>
      <c r="B87" s="368"/>
      <c r="C87" s="109" t="str" cm="1">
        <f t="array" ref="C87">INDEX(Textes!$B:$D,L87, $K$2)</f>
        <v>Projektwert</v>
      </c>
      <c r="D87" s="109" t="str" cm="1">
        <f t="array" ref="D87">INDEX(Textes!$B:$D, M87, $K$2)</f>
        <v>Grenzwert</v>
      </c>
      <c r="E87" s="109" t="str" cm="1">
        <f t="array" ref="E87">INDEX(Textes!$B:$D, N87, $K$2)</f>
        <v>Minergie / Prokilowatt / EffEL</v>
      </c>
      <c r="F87" s="110" t="str" cm="1">
        <f t="array" ref="F87">INDEX(Textes!$B:$D, O87, $K$2)</f>
        <v>Zielwert</v>
      </c>
      <c r="G87" s="86"/>
      <c r="H87" s="86"/>
      <c r="K87" s="91" t="s">
        <v>156</v>
      </c>
      <c r="L87" s="91">
        <v>95</v>
      </c>
      <c r="M87" s="91">
        <v>97</v>
      </c>
      <c r="N87" s="91">
        <v>98</v>
      </c>
      <c r="O87" s="91">
        <v>99</v>
      </c>
      <c r="Q87" s="91"/>
      <c r="R87" s="91"/>
      <c r="S87" s="91"/>
      <c r="T87" s="91"/>
      <c r="U87" s="91"/>
      <c r="V87" s="91"/>
      <c r="W87" s="91"/>
      <c r="X87" s="91"/>
    </row>
    <row r="88" spans="1:24" ht="15" customHeight="1">
      <c r="A88" s="351"/>
      <c r="B88" s="80" t="str" cm="1">
        <f t="array" ref="B88">INDEX(Textes!$B:$D, K88, $K$2)</f>
        <v>Installierte Leistung (kW)</v>
      </c>
      <c r="C88" s="119" t="str">
        <f>IF(SUM(F80:$F$84)&gt;0, SUM(F80:$F$84), "")</f>
        <v/>
      </c>
      <c r="D88" s="119" t="str">
        <f>IFERROR(D$89*$C$8/1000, "")</f>
        <v/>
      </c>
      <c r="E88" s="119" t="s">
        <v>156</v>
      </c>
      <c r="F88" s="120" t="str">
        <f>IFERROR(F$89*$C$8/1000, "")</f>
        <v/>
      </c>
      <c r="G88" s="86"/>
      <c r="H88" s="95"/>
      <c r="K88" s="96">
        <v>100</v>
      </c>
      <c r="L88" s="431">
        <f>SUM(F80:F84)</f>
        <v>0</v>
      </c>
      <c r="M88" s="430">
        <f>D73*$C$8/1000</f>
        <v>0</v>
      </c>
      <c r="N88" s="430">
        <f>E73*$C$8/1000</f>
        <v>0</v>
      </c>
      <c r="O88" s="430">
        <f>F73*$C$8/1000</f>
        <v>0</v>
      </c>
      <c r="P88" s="431">
        <f>SUMPRODUCT($C$80:$C$84,$D$80:$D$84)/1000</f>
        <v>0</v>
      </c>
    </row>
    <row r="89" spans="1:24" ht="15" customHeight="1">
      <c r="A89" s="351"/>
      <c r="B89" s="80" t="str" cm="1">
        <f t="array" ref="B89">INDEX(Textes!$B:$D, K89, $K$2)</f>
        <v>Spezifische Leistung (W/m²)</v>
      </c>
      <c r="C89" s="119" t="str">
        <f>IFERROR(C88/$C$8*1000, "")</f>
        <v/>
      </c>
      <c r="D89" s="119" t="str">
        <f>IFERROR($M$89, "")</f>
        <v/>
      </c>
      <c r="E89" s="119" t="s">
        <v>156</v>
      </c>
      <c r="F89" s="120" t="str">
        <f>IFERROR($N$89, "")</f>
        <v/>
      </c>
      <c r="G89" s="86"/>
      <c r="H89" s="95"/>
      <c r="K89" s="96">
        <v>101</v>
      </c>
      <c r="L89" s="371" t="e">
        <f>L$88/$C$8*1000</f>
        <v>#DIV/0!</v>
      </c>
      <c r="M89" s="371" t="e">
        <f>M$88/$C$8*1000</f>
        <v>#DIV/0!</v>
      </c>
      <c r="N89" s="371" t="e">
        <f>N$88/$C$8*1000</f>
        <v>#DIV/0!</v>
      </c>
      <c r="O89" s="371" t="e">
        <f>O$88/$C$8*1000</f>
        <v>#DIV/0!</v>
      </c>
      <c r="P89" s="371" t="e">
        <f>P$88/$C$8*1000</f>
        <v>#DIV/0!</v>
      </c>
    </row>
    <row r="90" spans="1:24" ht="15" customHeight="1">
      <c r="A90" s="351"/>
      <c r="B90" s="80" t="str" cm="1">
        <f t="array" ref="B90">INDEX(Textes!$B:$D, K90, $K$2)</f>
        <v>Volllaststunden (h/a)</v>
      </c>
      <c r="C90" s="121" t="str">
        <f>IF(ISNUMBER(C88), L$90, "")</f>
        <v/>
      </c>
      <c r="D90" s="121" t="str">
        <f>IF(ISNUMBER(D88), M$90, "")</f>
        <v/>
      </c>
      <c r="E90" s="121" t="s">
        <v>156</v>
      </c>
      <c r="F90" s="400" t="str">
        <f>IF(ISNUMBER(F88), N$90, "")</f>
        <v/>
      </c>
      <c r="G90" s="86"/>
      <c r="H90" s="95"/>
      <c r="K90" s="96">
        <v>102</v>
      </c>
      <c r="L90" s="372">
        <f>IFERROR(C$74, "")</f>
        <v>197.10000000000005</v>
      </c>
      <c r="M90" s="372">
        <f>IFERROR(D$74, "")</f>
        <v>492.75000000000006</v>
      </c>
      <c r="N90" s="372">
        <f>IFERROR(E$74, "")</f>
        <v>246.37500000000003</v>
      </c>
      <c r="O90" s="372">
        <f>IFERROR(F$74, "")</f>
        <v>492.75000000000006</v>
      </c>
      <c r="P90" s="372">
        <f>IFERROR(G$74, "")</f>
        <v>443.47500000000002</v>
      </c>
    </row>
    <row r="91" spans="1:24" ht="15" customHeight="1">
      <c r="A91" s="351"/>
      <c r="B91" s="80" t="str" cm="1">
        <f t="array" ref="B91">INDEX(Textes!$B:$D, K91, $K$2)</f>
        <v>Elektrizitätsbedarf (MWh/a)</v>
      </c>
      <c r="C91" s="120" t="str">
        <f>IFERROR(C92*$C$8/1000, "")</f>
        <v/>
      </c>
      <c r="D91" s="120" t="str">
        <f>IFERROR(D92*$C$8/1000, "")</f>
        <v/>
      </c>
      <c r="E91" s="119" t="str">
        <f>IFERROR(($D91+$F91)/2, "")</f>
        <v/>
      </c>
      <c r="F91" s="120" t="str">
        <f>IFERROR(F92*$C$8/1000, "")</f>
        <v/>
      </c>
      <c r="G91" s="86"/>
      <c r="H91" s="95"/>
      <c r="K91" s="96">
        <v>104</v>
      </c>
      <c r="L91" s="371">
        <f t="shared" ref="L91:P91" si="3">L88*L90/1000</f>
        <v>0</v>
      </c>
      <c r="M91" s="371">
        <f t="shared" si="3"/>
        <v>0</v>
      </c>
      <c r="N91" s="371">
        <f t="shared" si="3"/>
        <v>0</v>
      </c>
      <c r="O91" s="371">
        <f t="shared" si="3"/>
        <v>0</v>
      </c>
      <c r="P91" s="371">
        <f t="shared" si="3"/>
        <v>0</v>
      </c>
    </row>
    <row r="92" spans="1:24" ht="15" customHeight="1">
      <c r="A92" s="351"/>
      <c r="B92" s="80" t="str" cm="1">
        <f t="array" ref="B92">INDEX(Textes!$B:$D, K92, $K$2)</f>
        <v>Elektrizitätsbedarf (kWh/m²)</v>
      </c>
      <c r="C92" s="119" t="str">
        <f>IFERROR(C$88*C$90/$C$8, "")</f>
        <v/>
      </c>
      <c r="D92" s="119" t="str">
        <f>IFERROR(D$88*D$90/$C$8, "")</f>
        <v/>
      </c>
      <c r="E92" s="119" t="str">
        <f>IFERROR(($D92+$F92)/2, "")</f>
        <v/>
      </c>
      <c r="F92" s="120" t="str">
        <f>IFERROR(F$88*F$90/$C$8, "")</f>
        <v/>
      </c>
      <c r="G92" s="86"/>
      <c r="H92" s="95"/>
      <c r="K92" s="96">
        <v>103</v>
      </c>
      <c r="L92" s="375" t="e">
        <f t="shared" ref="L92:P92" si="4">L89*L90/1000</f>
        <v>#DIV/0!</v>
      </c>
      <c r="M92" s="375" t="e">
        <f t="shared" si="4"/>
        <v>#DIV/0!</v>
      </c>
      <c r="N92" s="375" t="e">
        <f t="shared" si="4"/>
        <v>#DIV/0!</v>
      </c>
      <c r="O92" s="375" t="e">
        <f t="shared" si="4"/>
        <v>#DIV/0!</v>
      </c>
      <c r="P92" s="375" t="e">
        <f t="shared" si="4"/>
        <v>#DIV/0!</v>
      </c>
    </row>
    <row r="93" spans="1:24" ht="16.5">
      <c r="A93" s="351"/>
      <c r="B93" s="86"/>
      <c r="C93" s="95"/>
      <c r="D93" s="95"/>
      <c r="E93" s="95"/>
      <c r="F93" s="95"/>
      <c r="G93" s="86"/>
      <c r="H93" s="95"/>
    </row>
    <row r="94" spans="1:24" ht="16.5">
      <c r="A94" s="351"/>
      <c r="B94" s="86"/>
      <c r="C94" s="95"/>
      <c r="D94" s="95"/>
      <c r="E94" s="95"/>
      <c r="F94" s="95"/>
      <c r="G94" s="86"/>
      <c r="H94" s="95"/>
    </row>
    <row r="95" spans="1:24" ht="16.5">
      <c r="A95" s="351"/>
      <c r="B95" s="86"/>
      <c r="C95" s="95"/>
      <c r="D95" s="95"/>
      <c r="E95" s="95"/>
      <c r="F95" s="95"/>
      <c r="G95" s="86"/>
      <c r="H95" s="95"/>
    </row>
    <row r="96" spans="1:24" ht="16.5">
      <c r="A96" s="351"/>
      <c r="B96" s="86"/>
      <c r="C96" s="95"/>
      <c r="D96" s="95"/>
      <c r="E96" s="95"/>
      <c r="F96" s="95"/>
      <c r="G96" s="86"/>
      <c r="H96" s="95"/>
    </row>
    <row r="97" spans="1:8" ht="16.5">
      <c r="A97" s="351"/>
      <c r="B97" s="86"/>
      <c r="C97" s="95"/>
      <c r="D97" s="95"/>
      <c r="E97" s="95"/>
      <c r="F97" s="95"/>
      <c r="G97" s="86"/>
      <c r="H97" s="95"/>
    </row>
    <row r="98" spans="1:8" ht="16.5">
      <c r="A98" s="351"/>
      <c r="B98" s="86"/>
      <c r="C98" s="95"/>
      <c r="D98" s="95"/>
      <c r="E98" s="95"/>
      <c r="F98" s="95"/>
      <c r="G98" s="86"/>
      <c r="H98" s="95"/>
    </row>
    <row r="99" spans="1:8" ht="16.5">
      <c r="A99" s="351"/>
      <c r="B99" s="86"/>
      <c r="C99" s="95"/>
      <c r="D99" s="95"/>
      <c r="E99" s="95"/>
      <c r="F99" s="95"/>
      <c r="G99" s="86"/>
      <c r="H99" s="95"/>
    </row>
    <row r="100" spans="1:8" ht="16.5">
      <c r="A100" s="351"/>
      <c r="B100" s="86"/>
      <c r="C100" s="95"/>
      <c r="D100" s="95"/>
      <c r="E100" s="95"/>
      <c r="F100" s="95"/>
      <c r="G100" s="86"/>
      <c r="H100" s="95"/>
    </row>
    <row r="101" spans="1:8" ht="16.5" hidden="1">
      <c r="A101" s="351"/>
      <c r="B101" s="122"/>
      <c r="C101" s="123"/>
      <c r="D101" s="123"/>
      <c r="E101" s="123"/>
      <c r="F101" s="123"/>
      <c r="G101" s="86"/>
      <c r="H101" s="123"/>
    </row>
    <row r="102" spans="1:8" ht="16.5" hidden="1">
      <c r="A102" s="351"/>
      <c r="B102" s="122"/>
      <c r="C102" s="123"/>
      <c r="D102" s="123"/>
      <c r="E102" s="123"/>
      <c r="F102" s="123"/>
      <c r="G102" s="86"/>
      <c r="H102" s="123"/>
    </row>
    <row r="103" spans="1:8" ht="16.5" hidden="1">
      <c r="B103" s="122"/>
      <c r="C103" s="123"/>
      <c r="D103" s="123"/>
      <c r="E103" s="123"/>
      <c r="F103" s="123"/>
      <c r="G103" s="86"/>
      <c r="H103" s="123"/>
    </row>
    <row r="104" spans="1:8" ht="16.5" hidden="1">
      <c r="A104" s="351"/>
      <c r="B104" s="86"/>
      <c r="C104" s="95"/>
      <c r="D104" s="95"/>
      <c r="E104" s="95"/>
      <c r="F104" s="95"/>
      <c r="G104" s="86"/>
      <c r="H104" s="95"/>
    </row>
    <row r="105" spans="1:8" ht="16.5" hidden="1" customHeight="1">
      <c r="G105" s="86"/>
    </row>
  </sheetData>
  <sheetProtection algorithmName="SHA-512" hashValue="KGebPz8RLGduiytzKmDq8LtHveYFWb9FOVsKHFejOjPJA/Q1ewjJsdRC/VawWdu+gmdanY4tvNJow8M0ZyMvXA==" saltValue="QHMTpFrT/ZAU3v5Fmqg6CQ==" spinCount="100000" sheet="1" objects="1" scenarios="1"/>
  <mergeCells count="25">
    <mergeCell ref="C10:F10"/>
    <mergeCell ref="B4:F4"/>
    <mergeCell ref="C6:F6"/>
    <mergeCell ref="C7:F7"/>
    <mergeCell ref="C8:F8"/>
    <mergeCell ref="C9:F9"/>
    <mergeCell ref="C24:F24"/>
    <mergeCell ref="C11:F11"/>
    <mergeCell ref="C12:F12"/>
    <mergeCell ref="C15:F15"/>
    <mergeCell ref="C16:F16"/>
    <mergeCell ref="C17:F17"/>
    <mergeCell ref="C18:F18"/>
    <mergeCell ref="C19:F19"/>
    <mergeCell ref="C20:F20"/>
    <mergeCell ref="C21:F21"/>
    <mergeCell ref="C22:F22"/>
    <mergeCell ref="C23:F23"/>
    <mergeCell ref="C33:F33"/>
    <mergeCell ref="C27:F27"/>
    <mergeCell ref="C28:F28"/>
    <mergeCell ref="C29:F29"/>
    <mergeCell ref="C30:F30"/>
    <mergeCell ref="C31:F31"/>
    <mergeCell ref="C32:F32"/>
  </mergeCells>
  <conditionalFormatting sqref="B80:B84">
    <cfRule type="expression" dxfId="107" priority="5">
      <formula>NOT(ISBLANK($B80))</formula>
    </cfRule>
  </conditionalFormatting>
  <conditionalFormatting sqref="B10:F12 B15:F23">
    <cfRule type="expression" dxfId="106" priority="6">
      <formula>$J$9=FALSE</formula>
    </cfRule>
  </conditionalFormatting>
  <conditionalFormatting sqref="B12:F12">
    <cfRule type="expression" dxfId="105" priority="8">
      <formula>$J$11=FALSE</formula>
    </cfRule>
  </conditionalFormatting>
  <conditionalFormatting sqref="B28:F33">
    <cfRule type="expression" dxfId="104" priority="9">
      <formula>NOT($J$27)</formula>
    </cfRule>
  </conditionalFormatting>
  <conditionalFormatting sqref="C12">
    <cfRule type="expression" dxfId="103" priority="1">
      <formula>AND(NOT($J$11), NOT(ISBLANK($C12)))</formula>
    </cfRule>
  </conditionalFormatting>
  <conditionalFormatting sqref="C6:F12 C15:F24 C27:F33">
    <cfRule type="expression" dxfId="102" priority="7">
      <formula>NOT(ISBLANK($C6))</formula>
    </cfRule>
  </conditionalFormatting>
  <conditionalFormatting sqref="C10:F11 C15 C17:F23">
    <cfRule type="expression" dxfId="101" priority="2">
      <formula>AND(NOT($J$9), NOT(ISBLANK($C10)))</formula>
    </cfRule>
  </conditionalFormatting>
  <conditionalFormatting sqref="C28:F33">
    <cfRule type="expression" dxfId="100" priority="3">
      <formula>AND(NOT($J$27), NOT(ISBLANK($C28)))</formula>
    </cfRule>
  </conditionalFormatting>
  <conditionalFormatting sqref="D80:E84">
    <cfRule type="expression" dxfId="99" priority="4">
      <formula>NOT(ISBLANK(D80))</formula>
    </cfRule>
  </conditionalFormatting>
  <dataValidations count="22">
    <dataValidation type="list" allowBlank="1" showInputMessage="1" showErrorMessage="1" sqref="C27:F27" xr:uid="{16FB9B5C-9871-490B-8FA2-A55E29FD9244}">
      <formula1>JaNein</formula1>
    </dataValidation>
    <dataValidation type="list" allowBlank="1" showInputMessage="1" showErrorMessage="1" sqref="C33:F33" xr:uid="{1831974D-1341-462B-B81E-D46D6FE1EE5F}">
      <formula1>Regelung_Tageslicht</formula1>
    </dataValidation>
    <dataValidation type="list" allowBlank="1" showInputMessage="1" showErrorMessage="1" sqref="C28:F28" xr:uid="{5C3C7C8D-49B9-4255-B56A-F0EB4DD6CCCE}">
      <formula1>Glasanteil</formula1>
    </dataValidation>
    <dataValidation type="list" allowBlank="1" showInputMessage="1" showErrorMessage="1" sqref="C30:F30" xr:uid="{41C6574F-73B8-40A6-91FB-EC79AAB1057D}">
      <formula1>Umgebung</formula1>
    </dataValidation>
    <dataValidation type="list" allowBlank="1" showInputMessage="1" showErrorMessage="1" sqref="C29:F29" xr:uid="{CD8FE011-8171-4F75-A74F-9B26E0A9DDC1}">
      <formula1>Raumhelligkeit</formula1>
    </dataValidation>
    <dataValidation type="list" allowBlank="1" showInputMessage="1" showErrorMessage="1" sqref="C32:F32" xr:uid="{1688AB9C-3CA9-40D9-86DA-966A612882E8}">
      <formula1>IF($I$31&lt;6,Sonnenschutz_Regelung_Mit,Sonnenschutz_Regelung_Ohne)</formula1>
    </dataValidation>
    <dataValidation type="list" allowBlank="1" showInputMessage="1" showErrorMessage="1" sqref="C31:F31" xr:uid="{1593A127-D5CB-4930-BD7A-BE83B25C58F9}">
      <formula1>Sonnenschutz_Art</formula1>
    </dataValidation>
    <dataValidation type="decimal" allowBlank="1" showInputMessage="1" showErrorMessage="1" sqref="C22:F22" xr:uid="{C3936057-F570-45D3-977D-E9F54DC68E24}">
      <formula1>0</formula1>
      <formula2>9999</formula2>
    </dataValidation>
    <dataValidation type="decimal" allowBlank="1" showInputMessage="1" showErrorMessage="1" sqref="C21:F21" xr:uid="{4BC8188B-FF90-4361-8886-6060F90C3DC8}">
      <formula1>0</formula1>
      <formula2>365</formula2>
    </dataValidation>
    <dataValidation type="decimal" allowBlank="1" showInputMessage="1" showErrorMessage="1" sqref="C20:F20" xr:uid="{9E5F028A-45A6-4B66-9200-D1302F033660}">
      <formula1>0</formula1>
      <formula2>13</formula2>
    </dataValidation>
    <dataValidation type="decimal" allowBlank="1" showInputMessage="1" showErrorMessage="1" sqref="C19:F19" xr:uid="{6BF3FED1-3160-4C36-9F2D-0448F8BCD023}">
      <formula1>0</formula1>
      <formula2>11</formula2>
    </dataValidation>
    <dataValidation type="list" allowBlank="1" showInputMessage="1" showErrorMessage="1" sqref="C18:F18" xr:uid="{29C1E092-8470-40F2-B805-B1625D379833}">
      <formula1>"0.05,0.75"</formula1>
    </dataValidation>
    <dataValidation type="decimal" allowBlank="1" showInputMessage="1" showErrorMessage="1" sqref="C17:F17" xr:uid="{EDA28174-74AB-41C3-B9E0-D7BF61837448}">
      <formula1>0</formula1>
      <formula2>30</formula2>
    </dataValidation>
    <dataValidation type="decimal" allowBlank="1" showInputMessage="1" showErrorMessage="1" sqref="C15:F15" xr:uid="{7D8201CC-A2DC-4BAE-A4B8-DB02C4DF0F9F}">
      <formula1>0</formula1>
      <formula2>999</formula2>
    </dataValidation>
    <dataValidation type="list" allowBlank="1" showInputMessage="1" showErrorMessage="1" sqref="C9:F9" xr:uid="{9C475533-3524-4B00-A57E-64F6302710A9}">
      <formula1>RoomTypes</formula1>
    </dataValidation>
    <dataValidation type="list" allowBlank="1" showInputMessage="1" showErrorMessage="1" sqref="C24:F24" xr:uid="{5BF0550A-B293-4626-9DDC-1053B274B764}">
      <formula1>k_Pr</formula1>
    </dataValidation>
    <dataValidation type="decimal" allowBlank="1" showInputMessage="1" showErrorMessage="1" sqref="C16:F16 C8:F8" xr:uid="{82EFDBBB-1087-4838-B0DF-82D165B2183F}">
      <formula1>0</formula1>
      <formula2>1000000</formula2>
    </dataValidation>
    <dataValidation type="textLength" allowBlank="1" showInputMessage="1" showErrorMessage="1" sqref="C6:F7" xr:uid="{6FA35B5A-2354-4EDF-A514-62F1764C9B9D}">
      <formula1>0</formula1>
      <formula2>250</formula2>
    </dataValidation>
    <dataValidation type="list" allowBlank="1" showInputMessage="1" showErrorMessage="1" sqref="B80:B84" xr:uid="{16490E3B-E5A7-48FE-8726-2373447DC0F5}">
      <formula1>LeuchtenListe</formula1>
    </dataValidation>
    <dataValidation type="decimal" operator="greaterThanOrEqual" allowBlank="1" showInputMessage="1" showErrorMessage="1" sqref="E80:E84" xr:uid="{F05A3183-06BD-43E7-AA5C-900FF1FBCB63}">
      <formula1>0</formula1>
    </dataValidation>
    <dataValidation type="whole" allowBlank="1" showInputMessage="1" showErrorMessage="1" sqref="D80:D84" xr:uid="{C749431C-D189-413D-8B3C-D27FA7B77C66}">
      <formula1>0</formula1>
      <formula2>1000000</formula2>
    </dataValidation>
    <dataValidation type="list" allowBlank="1" showInputMessage="1" showErrorMessage="1" sqref="C32:F32" xr:uid="{D3474C41-4093-4262-A8DC-F7C9C76D1CA4}">
      <formula1>IF($I$31&lt;=5, Sonnenschutz_Regelung_Mit, Sonnenschutz_Regelung_Ohne)</formula1>
    </dataValidation>
  </dataValidations>
  <pageMargins left="0.7" right="0.7" top="0.75" bottom="0.75" header="0.3" footer="0.3"/>
  <legacyDrawing r:id="rId1"/>
  <extLst>
    <ext xmlns:x14="http://schemas.microsoft.com/office/spreadsheetml/2009/9/main" uri="{CCE6A557-97BC-4b89-ADB6-D9C93CAAB3DF}">
      <x14:dataValidations xmlns:xm="http://schemas.microsoft.com/office/excel/2006/main" count="5">
        <x14:dataValidation type="list" allowBlank="1" showInputMessage="1" showErrorMessage="1" xr:uid="{347985F4-4E27-4811-B307-902FCBF4A477}">
          <x14:formula1>
            <xm:f>Dropdowns!$A$209:$A$215</xm:f>
          </x14:formula1>
          <xm:sqref>C12:F12</xm:sqref>
        </x14:dataValidation>
        <x14:dataValidation type="list" allowBlank="1" showInputMessage="1" showErrorMessage="1" xr:uid="{93552974-EEF8-4BEA-B8BF-21C41A0D030F}">
          <x14:formula1>
            <xm:f>Dropdowns!$A$60:$A$62</xm:f>
          </x14:formula1>
          <xm:sqref>C27:F33 C23:F24</xm:sqref>
        </x14:dataValidation>
        <x14:dataValidation type="list" allowBlank="1" showInputMessage="1" showErrorMessage="1" xr:uid="{0E92DA4E-9537-44C9-B2F4-4388EEFCF92E}">
          <x14:formula1>
            <xm:f>Dropdowns!$A$92:$A$93</xm:f>
          </x14:formula1>
          <xm:sqref>C11:F11</xm:sqref>
        </x14:dataValidation>
        <x14:dataValidation type="list" allowBlank="1" showInputMessage="1" showErrorMessage="1" xr:uid="{F8EB6BDA-A510-4A4E-AB93-9076B9E3E7D9}">
          <x14:formula1>
            <xm:f>Dropdowns!$A$28:$A$38</xm:f>
          </x14:formula1>
          <xm:sqref>C28:F28</xm:sqref>
        </x14:dataValidation>
        <x14:dataValidation type="list" allowBlank="1" showInputMessage="1" showErrorMessage="1" xr:uid="{88F39A72-8E05-48DE-88D8-8D6407255334}">
          <x14:formula1>
            <xm:f>Dropdowns!$A$42:$A$47</xm:f>
          </x14:formula1>
          <xm:sqref>C31:F31</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DF3F91-5FFB-44CF-8349-4A9750FAF94E}">
  <dimension ref="A1:X105"/>
  <sheetViews>
    <sheetView workbookViewId="0">
      <selection activeCell="C6" sqref="C6:F6"/>
    </sheetView>
  </sheetViews>
  <sheetFormatPr baseColWidth="10" defaultColWidth="0" defaultRowHeight="0" customHeight="1" zeroHeight="1"/>
  <cols>
    <col min="1" max="1" width="3.33203125" style="356" customWidth="1"/>
    <col min="2" max="2" width="30.77734375" style="90" customWidth="1"/>
    <col min="3" max="6" width="10.77734375" style="97" customWidth="1"/>
    <col min="7" max="7" width="10.77734375" style="97" hidden="1" customWidth="1"/>
    <col min="8" max="8" width="3.33203125" style="97" customWidth="1"/>
    <col min="9" max="10" width="5.6640625" style="81" hidden="1" customWidth="1"/>
    <col min="11" max="11" width="5.6640625" style="96" hidden="1" customWidth="1"/>
    <col min="12" max="16" width="10.77734375" style="96" hidden="1" customWidth="1"/>
    <col min="17" max="17" width="2.77734375" style="96" hidden="1" customWidth="1"/>
    <col min="18" max="24" width="5.6640625" style="96" hidden="1" customWidth="1"/>
    <col min="25" max="16384" width="11.5546875" style="97" hidden="1"/>
  </cols>
  <sheetData>
    <row r="1" spans="1:24" s="90" customFormat="1" ht="16.5" customHeight="1">
      <c r="A1" s="350"/>
      <c r="B1" s="86"/>
      <c r="C1" s="86"/>
      <c r="D1" s="86"/>
      <c r="E1" s="86"/>
      <c r="F1" s="86"/>
      <c r="G1" s="95"/>
      <c r="H1" s="86"/>
      <c r="I1" s="88" t="s">
        <v>5296</v>
      </c>
      <c r="J1" s="88" t="s">
        <v>5293</v>
      </c>
      <c r="K1" s="89" t="s">
        <v>159</v>
      </c>
      <c r="L1" s="403" t="s">
        <v>5294</v>
      </c>
      <c r="M1" s="89"/>
      <c r="N1" s="89"/>
      <c r="O1" s="89"/>
      <c r="P1" s="89"/>
      <c r="Q1" s="89"/>
      <c r="R1" s="89"/>
      <c r="S1" s="89"/>
      <c r="T1" s="89"/>
      <c r="U1" s="89"/>
      <c r="V1" s="89"/>
      <c r="W1" s="89"/>
      <c r="X1" s="89"/>
    </row>
    <row r="2" spans="1:24" s="90" customFormat="1" ht="24.95" customHeight="1">
      <c r="A2" s="350"/>
      <c r="B2" s="86"/>
      <c r="C2" s="86"/>
      <c r="D2" s="86"/>
      <c r="E2" s="86"/>
      <c r="F2" s="86"/>
      <c r="G2" s="95"/>
      <c r="H2" s="86"/>
      <c r="I2" s="88"/>
      <c r="J2" s="88"/>
      <c r="K2" s="89">
        <f>A!$J$2</f>
        <v>1</v>
      </c>
      <c r="L2" s="403"/>
      <c r="M2" s="89"/>
      <c r="N2" s="89"/>
      <c r="O2" s="89"/>
      <c r="P2" s="89"/>
      <c r="Q2" s="89"/>
      <c r="R2" s="89"/>
      <c r="S2" s="89"/>
      <c r="T2" s="89"/>
      <c r="U2" s="89"/>
      <c r="V2" s="89"/>
      <c r="W2" s="89"/>
      <c r="X2" s="89"/>
    </row>
    <row r="3" spans="1:24" s="90" customFormat="1" ht="24.95" customHeight="1" thickBot="1">
      <c r="A3" s="350"/>
      <c r="B3" s="374" t="str" cm="1">
        <f t="array" ref="B3">INDEX(Textes!$B:$D, K3, $K$2)&amp;": "&amp;C6</f>
        <v xml:space="preserve">Raumdatenblatt: </v>
      </c>
      <c r="C3" s="358"/>
      <c r="D3" s="358"/>
      <c r="E3" s="358"/>
      <c r="F3" s="358"/>
      <c r="G3" s="95"/>
      <c r="H3" s="86"/>
      <c r="I3" s="82"/>
      <c r="J3" s="82"/>
      <c r="K3" s="91">
        <v>70</v>
      </c>
      <c r="L3" s="404"/>
      <c r="M3" s="92"/>
      <c r="N3" s="92"/>
      <c r="O3" s="92"/>
      <c r="P3" s="92"/>
      <c r="Q3" s="92"/>
      <c r="R3" s="92"/>
      <c r="S3" s="92"/>
      <c r="T3" s="92"/>
      <c r="U3" s="92"/>
      <c r="V3" s="92"/>
      <c r="W3" s="92"/>
      <c r="X3" s="92"/>
    </row>
    <row r="4" spans="1:24" s="90" customFormat="1" ht="24.95" customHeight="1">
      <c r="A4" s="350"/>
      <c r="B4" s="522" t="str" cm="1">
        <f t="array" ref="B4">IF(J9, INDEX(Textes!$B:$D, K4, $K$2), "")</f>
        <v/>
      </c>
      <c r="C4" s="522"/>
      <c r="D4" s="522"/>
      <c r="E4" s="522"/>
      <c r="F4" s="522"/>
      <c r="G4" s="95"/>
      <c r="H4" s="86"/>
      <c r="I4" s="93"/>
      <c r="J4" s="93"/>
      <c r="K4" s="91">
        <v>132</v>
      </c>
      <c r="L4" s="404"/>
      <c r="M4" s="92"/>
      <c r="N4" s="92"/>
      <c r="O4" s="92"/>
      <c r="P4" s="96"/>
      <c r="Q4" s="91"/>
      <c r="R4" s="91"/>
      <c r="S4" s="91"/>
      <c r="T4" s="91"/>
      <c r="U4" s="91"/>
      <c r="V4" s="91"/>
      <c r="W4" s="91"/>
      <c r="X4" s="91"/>
    </row>
    <row r="5" spans="1:24" s="90" customFormat="1" ht="21.2" customHeight="1">
      <c r="A5" s="350"/>
      <c r="B5" s="94" t="str" cm="1">
        <f t="array" ref="B5">INDEX(Textes!$B:$D, K5, $K$2)</f>
        <v>Raum oder Raumgruppe</v>
      </c>
      <c r="C5" s="86"/>
      <c r="D5" s="86"/>
      <c r="E5" s="86"/>
      <c r="F5" s="86"/>
      <c r="G5" s="95"/>
      <c r="H5" s="86"/>
      <c r="I5" s="82"/>
      <c r="J5" s="82"/>
      <c r="K5" s="91">
        <v>71</v>
      </c>
      <c r="L5" s="405"/>
      <c r="M5" s="91"/>
      <c r="N5" s="91"/>
      <c r="O5" s="91"/>
      <c r="P5" s="96"/>
      <c r="Q5" s="91"/>
      <c r="R5" s="91"/>
      <c r="S5" s="91"/>
      <c r="T5" s="91"/>
      <c r="U5" s="91"/>
      <c r="V5" s="91"/>
      <c r="W5" s="91"/>
      <c r="X5" s="91"/>
    </row>
    <row r="6" spans="1:24" ht="15" customHeight="1">
      <c r="A6" s="351"/>
      <c r="B6" s="80" t="str" cm="1">
        <f t="array" ref="B6">INDEX(Textes!$B:$D, K6, $K$2)</f>
        <v>Name</v>
      </c>
      <c r="C6" s="523"/>
      <c r="D6" s="523"/>
      <c r="E6" s="523"/>
      <c r="F6" s="524"/>
      <c r="G6" s="95"/>
      <c r="H6" s="95"/>
      <c r="K6" s="96">
        <v>72</v>
      </c>
      <c r="L6" s="406"/>
      <c r="Q6" s="91"/>
      <c r="R6" s="91"/>
      <c r="S6" s="91"/>
      <c r="T6" s="91"/>
      <c r="U6" s="91"/>
      <c r="V6" s="91"/>
      <c r="W6" s="91"/>
      <c r="X6" s="91"/>
    </row>
    <row r="7" spans="1:24" ht="15" customHeight="1">
      <c r="A7" s="351"/>
      <c r="B7" s="80" t="str" cm="1">
        <f t="array" ref="B7">INDEX(Textes!$B:$D, K7, $K$2)</f>
        <v>Beschreibung</v>
      </c>
      <c r="C7" s="525"/>
      <c r="D7" s="525"/>
      <c r="E7" s="525"/>
      <c r="F7" s="526"/>
      <c r="G7" s="95"/>
      <c r="H7" s="95"/>
      <c r="K7" s="96">
        <v>73</v>
      </c>
      <c r="L7" s="407"/>
      <c r="M7" s="99"/>
      <c r="N7" s="99"/>
      <c r="O7" s="99"/>
      <c r="Q7" s="91"/>
      <c r="R7" s="91"/>
      <c r="S7" s="91"/>
      <c r="T7" s="91"/>
      <c r="U7" s="91"/>
      <c r="V7" s="91"/>
      <c r="W7" s="91"/>
      <c r="X7" s="91"/>
    </row>
    <row r="8" spans="1:24" ht="15" customHeight="1">
      <c r="A8" s="351"/>
      <c r="B8" s="80" t="str" cm="1">
        <f t="array" ref="B8">INDEX(Textes!$B:$D, K8, $K$2)</f>
        <v>Nettofläche m2</v>
      </c>
      <c r="C8" s="527"/>
      <c r="D8" s="527"/>
      <c r="E8" s="527"/>
      <c r="F8" s="528"/>
      <c r="G8" s="95"/>
      <c r="H8" s="95"/>
      <c r="K8" s="96">
        <v>74</v>
      </c>
      <c r="L8" s="407"/>
      <c r="M8" s="99"/>
      <c r="N8" s="99"/>
      <c r="O8" s="99"/>
      <c r="Q8" s="91"/>
      <c r="R8" s="91"/>
      <c r="S8" s="91"/>
      <c r="T8" s="91"/>
      <c r="U8" s="91"/>
      <c r="V8" s="91"/>
      <c r="W8" s="91"/>
      <c r="X8" s="91"/>
    </row>
    <row r="9" spans="1:24" ht="15" customHeight="1">
      <c r="A9" s="351"/>
      <c r="B9" s="80" t="str" cm="1">
        <f t="array" ref="B9">INDEX(Textes!$B:$D, K9, $K$2)</f>
        <v>Raumnutzung</v>
      </c>
      <c r="C9" s="518"/>
      <c r="D9" s="518"/>
      <c r="E9" s="518"/>
      <c r="F9" s="519"/>
      <c r="G9" s="95"/>
      <c r="H9" s="95"/>
      <c r="I9" s="370">
        <f>IF(ISBLANK(C9), 1, MATCH(C9, Dropdowns!A97:$A$150, 0))</f>
        <v>1</v>
      </c>
      <c r="J9" s="376" t="b">
        <f>(C9=Dropdowns!A150)</f>
        <v>0</v>
      </c>
      <c r="K9" s="96">
        <v>75</v>
      </c>
      <c r="L9" s="408" t="s">
        <v>5291</v>
      </c>
      <c r="M9" s="99"/>
      <c r="N9" s="99"/>
      <c r="O9" s="99"/>
      <c r="Q9" s="91"/>
      <c r="R9" s="91"/>
      <c r="S9" s="91"/>
      <c r="T9" s="91"/>
      <c r="U9" s="91"/>
      <c r="V9" s="91"/>
      <c r="W9" s="91"/>
      <c r="X9" s="91"/>
    </row>
    <row r="10" spans="1:24" ht="30" customHeight="1">
      <c r="A10" s="351"/>
      <c r="B10" s="347" t="str" cm="1">
        <f t="array" ref="B10">INDEX(Textes!$B:$D, K10, $K$2)</f>
        <v>Begründung der Spezialnutzung</v>
      </c>
      <c r="C10" s="529"/>
      <c r="D10" s="529"/>
      <c r="E10" s="529"/>
      <c r="F10" s="530"/>
      <c r="G10" s="95"/>
      <c r="H10" s="95"/>
      <c r="I10" s="82"/>
      <c r="J10" s="376"/>
      <c r="K10" s="91">
        <v>105</v>
      </c>
      <c r="L10" s="407"/>
      <c r="M10" s="99"/>
      <c r="N10" s="99"/>
      <c r="O10" s="99"/>
      <c r="Q10" s="91"/>
      <c r="R10" s="91"/>
      <c r="S10" s="91"/>
      <c r="T10" s="91"/>
      <c r="U10" s="91"/>
      <c r="V10" s="91"/>
      <c r="W10" s="91"/>
      <c r="X10" s="91"/>
    </row>
    <row r="11" spans="1:24" ht="15" customHeight="1">
      <c r="A11" s="351"/>
      <c r="B11" s="80" t="str" cm="1">
        <f t="array" ref="B11">INDEX(Textes!$B:$D, K11, $K$2)</f>
        <v>Sehbedingung</v>
      </c>
      <c r="C11" s="518"/>
      <c r="D11" s="518"/>
      <c r="E11" s="518"/>
      <c r="F11" s="519"/>
      <c r="G11" s="95"/>
      <c r="H11" s="95"/>
      <c r="I11" s="370" t="str">
        <f>IF(ISBLANK(C11), "-", MATCH(C11, Dropdowns!$A$92:$A$93, 0))</f>
        <v>-</v>
      </c>
      <c r="J11" s="376" t="b">
        <f>(I11=2)</f>
        <v>0</v>
      </c>
      <c r="K11" s="96">
        <v>76</v>
      </c>
      <c r="L11" s="408" t="s">
        <v>5292</v>
      </c>
      <c r="M11" s="99"/>
      <c r="N11" s="99"/>
      <c r="O11" s="99"/>
      <c r="Q11" s="91"/>
      <c r="R11" s="91"/>
      <c r="S11" s="91"/>
      <c r="T11" s="91"/>
      <c r="U11" s="91"/>
      <c r="V11" s="91"/>
      <c r="W11" s="91"/>
      <c r="X11" s="91"/>
    </row>
    <row r="12" spans="1:24" s="346" customFormat="1" ht="30" customHeight="1">
      <c r="A12" s="352"/>
      <c r="B12" s="347" t="str" cm="1">
        <f t="array" ref="B12">INDEX(Textes!$B:$D, K12, $K$2)</f>
        <v>Begründung für die besonderen Anforderungen</v>
      </c>
      <c r="C12" s="531"/>
      <c r="D12" s="531"/>
      <c r="E12" s="531"/>
      <c r="F12" s="532"/>
      <c r="G12" s="95"/>
      <c r="H12" s="343"/>
      <c r="I12" s="81"/>
      <c r="J12" s="81"/>
      <c r="K12" s="344">
        <v>117</v>
      </c>
      <c r="L12" s="409"/>
      <c r="M12" s="345"/>
      <c r="N12" s="345"/>
      <c r="O12" s="345"/>
      <c r="P12" s="96"/>
      <c r="Q12" s="91"/>
      <c r="R12" s="91"/>
      <c r="S12" s="91"/>
      <c r="T12" s="91"/>
      <c r="U12" s="91"/>
      <c r="V12" s="91"/>
      <c r="W12" s="91"/>
      <c r="X12" s="91"/>
    </row>
    <row r="13" spans="1:24" ht="16.5">
      <c r="A13" s="351"/>
      <c r="B13" s="86"/>
      <c r="C13" s="100"/>
      <c r="D13" s="95"/>
      <c r="E13" s="95"/>
      <c r="F13" s="95"/>
      <c r="G13" s="95"/>
      <c r="H13" s="95"/>
      <c r="L13" s="406"/>
      <c r="Q13" s="91"/>
      <c r="R13" s="91"/>
      <c r="S13" s="91"/>
      <c r="T13" s="91"/>
      <c r="U13" s="91"/>
      <c r="V13" s="91"/>
      <c r="W13" s="91"/>
      <c r="X13" s="91"/>
    </row>
    <row r="14" spans="1:24" s="90" customFormat="1" ht="21.2" customHeight="1">
      <c r="A14" s="353"/>
      <c r="B14" s="94" t="str" cm="1">
        <f t="array" ref="B14">INDEX(Textes!$B:$D, K14, $K$2)</f>
        <v>Nutzung</v>
      </c>
      <c r="C14" s="86"/>
      <c r="D14" s="86"/>
      <c r="E14" s="86"/>
      <c r="F14" s="86"/>
      <c r="G14" s="95"/>
      <c r="H14" s="86"/>
      <c r="I14" s="82"/>
      <c r="J14" s="82"/>
      <c r="K14" s="91">
        <v>77</v>
      </c>
      <c r="L14" s="405"/>
      <c r="M14" s="91"/>
      <c r="N14" s="91"/>
      <c r="O14" s="91"/>
      <c r="P14" s="96"/>
      <c r="Q14" s="91"/>
      <c r="R14" s="91"/>
      <c r="S14" s="91"/>
      <c r="T14" s="91"/>
      <c r="U14" s="91"/>
      <c r="V14" s="91"/>
      <c r="W14" s="91"/>
      <c r="X14" s="91"/>
    </row>
    <row r="15" spans="1:24" ht="15" customHeight="1">
      <c r="A15" s="351"/>
      <c r="B15" s="80" t="str" cm="1">
        <f t="array" ref="B15">INDEX(Textes!$B:$D, K15, $K$2)</f>
        <v>Raumlänge (m)</v>
      </c>
      <c r="C15" s="535"/>
      <c r="D15" s="535"/>
      <c r="E15" s="535"/>
      <c r="F15" s="536"/>
      <c r="G15" s="95"/>
      <c r="H15" s="95"/>
      <c r="K15" s="96">
        <v>108</v>
      </c>
      <c r="L15" s="407"/>
      <c r="M15" s="99"/>
      <c r="N15" s="99"/>
      <c r="O15" s="99"/>
      <c r="Q15" s="91"/>
      <c r="R15" s="91"/>
      <c r="S15" s="91"/>
      <c r="T15" s="91"/>
      <c r="U15" s="91"/>
      <c r="V15" s="91"/>
      <c r="W15" s="91"/>
      <c r="X15" s="91"/>
    </row>
    <row r="16" spans="1:24" ht="15" customHeight="1">
      <c r="A16" s="351"/>
      <c r="B16" s="80" t="str" cm="1">
        <f t="array" ref="B16">INDEX(Textes!$B:$D, K16, $K$2)</f>
        <v>Raumtiefe (m)</v>
      </c>
      <c r="C16" s="533">
        <f>IFERROR(C8/C15, 0)</f>
        <v>0</v>
      </c>
      <c r="D16" s="533"/>
      <c r="E16" s="533"/>
      <c r="F16" s="534"/>
      <c r="G16" s="95"/>
      <c r="H16" s="95"/>
      <c r="K16" s="96">
        <v>109</v>
      </c>
      <c r="L16" s="407"/>
      <c r="M16" s="99"/>
      <c r="N16" s="99"/>
      <c r="O16" s="99"/>
      <c r="Q16" s="91"/>
      <c r="R16" s="91"/>
      <c r="S16" s="91"/>
      <c r="T16" s="91"/>
      <c r="U16" s="91"/>
      <c r="V16" s="91"/>
      <c r="W16" s="91"/>
      <c r="X16" s="91"/>
    </row>
    <row r="17" spans="1:24" ht="15" customHeight="1">
      <c r="A17" s="351"/>
      <c r="B17" s="80" t="str" cm="1">
        <f t="array" ref="B17">INDEX(Textes!$B:$D, K17, $K$2)</f>
        <v>Raumhöhe (m)</v>
      </c>
      <c r="C17" s="535"/>
      <c r="D17" s="535"/>
      <c r="E17" s="535"/>
      <c r="F17" s="536"/>
      <c r="G17" s="95"/>
      <c r="H17" s="95"/>
      <c r="K17" s="96">
        <v>110</v>
      </c>
      <c r="L17" s="407"/>
      <c r="M17" s="99"/>
      <c r="N17" s="99"/>
      <c r="O17" s="99"/>
      <c r="Q17" s="91"/>
      <c r="R17" s="91"/>
      <c r="S17" s="91"/>
      <c r="T17" s="91"/>
      <c r="U17" s="91"/>
      <c r="V17" s="91"/>
      <c r="W17" s="91"/>
      <c r="X17" s="91"/>
    </row>
    <row r="18" spans="1:24" ht="15" customHeight="1">
      <c r="A18" s="351"/>
      <c r="B18" s="80" t="str" cm="1">
        <f t="array" ref="B18">INDEX(Textes!$B:$D, K18, $K$2)</f>
        <v>Bewertungsebene (m)</v>
      </c>
      <c r="C18" s="537"/>
      <c r="D18" s="537"/>
      <c r="E18" s="537"/>
      <c r="F18" s="538"/>
      <c r="G18" s="95"/>
      <c r="H18" s="95"/>
      <c r="K18" s="96">
        <v>111</v>
      </c>
      <c r="L18" s="407"/>
      <c r="M18" s="99"/>
      <c r="N18" s="99"/>
      <c r="O18" s="99"/>
      <c r="Q18" s="91"/>
      <c r="R18" s="91"/>
      <c r="S18" s="91"/>
      <c r="T18" s="91"/>
      <c r="U18" s="91"/>
      <c r="V18" s="91"/>
      <c r="W18" s="91"/>
      <c r="X18" s="91"/>
    </row>
    <row r="19" spans="1:24" ht="15" customHeight="1">
      <c r="A19" s="351"/>
      <c r="B19" s="80" t="str" cm="1">
        <f t="array" ref="B19">INDEX(Textes!$B:$D, K19, $K$2)</f>
        <v>Betriebsstunden am Tag (h/d)</v>
      </c>
      <c r="C19" s="523"/>
      <c r="D19" s="523"/>
      <c r="E19" s="523"/>
      <c r="F19" s="524"/>
      <c r="G19" s="95"/>
      <c r="H19" s="95"/>
      <c r="K19" s="96">
        <v>112</v>
      </c>
      <c r="L19" s="407"/>
      <c r="M19" s="99"/>
      <c r="N19" s="99"/>
      <c r="O19" s="99"/>
      <c r="Q19" s="91"/>
      <c r="R19" s="91"/>
      <c r="S19" s="91"/>
      <c r="T19" s="91"/>
      <c r="U19" s="91"/>
      <c r="V19" s="91"/>
      <c r="W19" s="91"/>
      <c r="X19" s="91"/>
    </row>
    <row r="20" spans="1:24" ht="15" customHeight="1">
      <c r="A20" s="351"/>
      <c r="B20" s="80" t="str" cm="1">
        <f t="array" ref="B20">INDEX(Textes!$B:$D, K20, $K$2)</f>
        <v>Betriebsstunden nachts (h/d)</v>
      </c>
      <c r="C20" s="523"/>
      <c r="D20" s="523"/>
      <c r="E20" s="523"/>
      <c r="F20" s="524"/>
      <c r="G20" s="95"/>
      <c r="H20" s="95"/>
      <c r="K20" s="96">
        <v>113</v>
      </c>
      <c r="L20" s="407"/>
      <c r="M20" s="99"/>
      <c r="N20" s="99"/>
      <c r="O20" s="99"/>
      <c r="Q20" s="91"/>
      <c r="R20" s="91"/>
      <c r="S20" s="91"/>
      <c r="T20" s="91"/>
      <c r="U20" s="91"/>
      <c r="V20" s="91"/>
      <c r="W20" s="91"/>
      <c r="X20" s="91"/>
    </row>
    <row r="21" spans="1:24" ht="15" customHeight="1">
      <c r="A21" s="351"/>
      <c r="B21" s="80" t="str" cm="1">
        <f t="array" ref="B21">INDEX(Textes!$B:$D, K21, $K$2)</f>
        <v>Tage pro Jahr (d/a)</v>
      </c>
      <c r="C21" s="523"/>
      <c r="D21" s="523"/>
      <c r="E21" s="523"/>
      <c r="F21" s="524"/>
      <c r="G21" s="95"/>
      <c r="H21" s="95"/>
      <c r="K21" s="96">
        <v>114</v>
      </c>
      <c r="L21" s="407"/>
      <c r="M21" s="99"/>
      <c r="N21" s="99"/>
      <c r="O21" s="99"/>
      <c r="Q21" s="91"/>
      <c r="R21" s="91"/>
      <c r="S21" s="91"/>
      <c r="T21" s="91"/>
      <c r="U21" s="91"/>
      <c r="V21" s="91"/>
      <c r="W21" s="91"/>
      <c r="X21" s="91"/>
    </row>
    <row r="22" spans="1:24" ht="15" customHeight="1">
      <c r="A22" s="351"/>
      <c r="B22" s="80" t="str" cm="1">
        <f t="array" ref="B22">INDEX(Textes!$B:$D, K22, $K$2)</f>
        <v>Beleuchtungsstärke (lx)</v>
      </c>
      <c r="C22" s="523"/>
      <c r="D22" s="523"/>
      <c r="E22" s="523"/>
      <c r="F22" s="524"/>
      <c r="G22" s="95"/>
      <c r="H22" s="95"/>
      <c r="K22" s="96">
        <v>116</v>
      </c>
      <c r="L22" s="407"/>
      <c r="M22" s="99"/>
      <c r="N22" s="99"/>
      <c r="O22" s="99"/>
      <c r="Q22" s="91"/>
      <c r="R22" s="91"/>
      <c r="S22" s="91"/>
      <c r="T22" s="91"/>
      <c r="U22" s="91"/>
      <c r="V22" s="91"/>
      <c r="W22" s="91"/>
      <c r="X22" s="91"/>
    </row>
    <row r="23" spans="1:24" ht="15" customHeight="1">
      <c r="A23" s="351"/>
      <c r="B23" s="80" t="str" cm="1">
        <f t="array" ref="B23">INDEX(Textes!$B:$D, K23, $K$2)</f>
        <v>Art der Nutzung</v>
      </c>
      <c r="C23" s="518"/>
      <c r="D23" s="518"/>
      <c r="E23" s="518"/>
      <c r="F23" s="519"/>
      <c r="G23" s="95"/>
      <c r="H23" s="95"/>
      <c r="I23" s="370">
        <f>IFERROR(MATCH(C23, Dropdowns!$A$60:$A$62, 0), 1)</f>
        <v>1</v>
      </c>
      <c r="K23" s="96">
        <v>115</v>
      </c>
      <c r="L23" s="407"/>
      <c r="M23" s="99"/>
      <c r="N23" s="99"/>
      <c r="O23" s="99"/>
      <c r="Q23" s="91"/>
      <c r="R23" s="91"/>
      <c r="S23" s="91"/>
      <c r="T23" s="91"/>
      <c r="U23" s="91"/>
      <c r="V23" s="91"/>
      <c r="W23" s="91"/>
      <c r="X23" s="91"/>
    </row>
    <row r="24" spans="1:24" ht="15" customHeight="1">
      <c r="A24" s="351"/>
      <c r="B24" s="367" t="str" cm="1">
        <f t="array" ref="B24">INDEX(Textes!$B:$D, K24, $K$2)</f>
        <v>Regelung Präsenz</v>
      </c>
      <c r="C24" s="518"/>
      <c r="D24" s="518"/>
      <c r="E24" s="518"/>
      <c r="F24" s="519"/>
      <c r="G24" s="95"/>
      <c r="I24" s="370">
        <f>IFERROR(MATCH(C24, IF($B$36=2017, Dropdowns!$A$67:$A$76, Dropdowns!$A$79:$A$87), 0), 1)</f>
        <v>1</v>
      </c>
      <c r="K24" s="96">
        <v>78</v>
      </c>
      <c r="L24" s="406"/>
      <c r="Q24" s="91"/>
      <c r="R24" s="91"/>
      <c r="S24" s="91"/>
      <c r="T24" s="91"/>
      <c r="U24" s="91"/>
      <c r="V24" s="91"/>
      <c r="W24" s="91"/>
      <c r="X24" s="91"/>
    </row>
    <row r="25" spans="1:24" ht="16.5">
      <c r="A25" s="351"/>
      <c r="B25" s="86"/>
      <c r="C25" s="100"/>
      <c r="D25" s="95"/>
      <c r="E25" s="95"/>
      <c r="F25" s="95"/>
      <c r="G25" s="95"/>
      <c r="H25" s="95"/>
      <c r="L25" s="406"/>
      <c r="Q25" s="91"/>
      <c r="R25" s="91"/>
      <c r="S25" s="91"/>
      <c r="T25" s="91"/>
      <c r="U25" s="91"/>
      <c r="V25" s="91"/>
      <c r="W25" s="91"/>
      <c r="X25" s="91"/>
    </row>
    <row r="26" spans="1:24" s="90" customFormat="1" ht="21.2" customHeight="1">
      <c r="A26" s="350"/>
      <c r="B26" s="94" t="str" cm="1">
        <f t="array" ref="B26">INDEX(Textes!$B:$D, K26, $K$2)</f>
        <v>Tageslicht</v>
      </c>
      <c r="C26" s="86"/>
      <c r="D26" s="86"/>
      <c r="E26" s="86"/>
      <c r="F26" s="86"/>
      <c r="G26" s="95"/>
      <c r="H26" s="86"/>
      <c r="I26" s="82"/>
      <c r="J26" s="81"/>
      <c r="K26" s="91">
        <v>79</v>
      </c>
      <c r="L26" s="410"/>
      <c r="M26" s="106"/>
      <c r="N26" s="106"/>
      <c r="O26" s="106"/>
      <c r="P26" s="96"/>
      <c r="Q26" s="91"/>
      <c r="R26" s="91"/>
      <c r="S26" s="91"/>
      <c r="T26" s="91"/>
      <c r="U26" s="91"/>
      <c r="V26" s="91"/>
      <c r="W26" s="91"/>
      <c r="X26" s="91"/>
    </row>
    <row r="27" spans="1:24" ht="15" customHeight="1">
      <c r="A27" s="351"/>
      <c r="B27" s="80" t="str" cm="1">
        <f t="array" ref="B27">INDEX(Textes!$B:$D, K27, $K$2)</f>
        <v>Tageslichtnutzung</v>
      </c>
      <c r="C27" s="518"/>
      <c r="D27" s="518"/>
      <c r="E27" s="518"/>
      <c r="F27" s="519"/>
      <c r="G27" s="95"/>
      <c r="H27" s="95"/>
      <c r="J27" s="376" t="b">
        <f>(C27=Dropdowns!$A$196)</f>
        <v>0</v>
      </c>
      <c r="K27" s="96">
        <v>107</v>
      </c>
      <c r="L27" s="408" t="s">
        <v>5295</v>
      </c>
      <c r="Q27" s="91"/>
      <c r="R27" s="91"/>
      <c r="S27" s="91"/>
      <c r="T27" s="91"/>
      <c r="U27" s="91"/>
      <c r="V27" s="91"/>
      <c r="W27" s="91"/>
      <c r="X27" s="91"/>
    </row>
    <row r="28" spans="1:24" ht="15" customHeight="1">
      <c r="A28" s="351"/>
      <c r="B28" s="80" t="str" cm="1">
        <f t="array" ref="B28">INDEX(Textes!$B:$D, K28, $K$2)</f>
        <v>Glasanteil</v>
      </c>
      <c r="C28" s="520"/>
      <c r="D28" s="520"/>
      <c r="E28" s="520"/>
      <c r="F28" s="521"/>
      <c r="G28" s="95"/>
      <c r="H28" s="95"/>
      <c r="J28" s="377"/>
      <c r="K28" s="96">
        <v>80</v>
      </c>
      <c r="L28" s="406"/>
      <c r="Q28" s="91"/>
      <c r="R28" s="91"/>
      <c r="S28" s="91"/>
      <c r="T28" s="91"/>
      <c r="U28" s="91"/>
      <c r="V28" s="91"/>
      <c r="W28" s="91"/>
      <c r="X28" s="91"/>
    </row>
    <row r="29" spans="1:24" ht="15" customHeight="1">
      <c r="A29" s="351"/>
      <c r="B29" s="80" t="str" cm="1">
        <f t="array" ref="B29">INDEX(Textes!$B:$D, K29, $K$2)</f>
        <v>Raumhelligkeit</v>
      </c>
      <c r="C29" s="518"/>
      <c r="D29" s="518"/>
      <c r="E29" s="518"/>
      <c r="F29" s="519"/>
      <c r="G29" s="95"/>
      <c r="H29" s="95"/>
      <c r="I29" s="370">
        <f>IFERROR(MATCH(C29, Dropdowns!$A$16:$A$18, 0), 1)</f>
        <v>1</v>
      </c>
      <c r="K29" s="91">
        <v>81</v>
      </c>
      <c r="L29" s="411"/>
      <c r="M29" s="107"/>
      <c r="N29" s="107"/>
      <c r="O29" s="107"/>
      <c r="Q29" s="91"/>
      <c r="R29" s="91"/>
      <c r="S29" s="91"/>
      <c r="T29" s="91"/>
      <c r="U29" s="91"/>
      <c r="V29" s="91"/>
      <c r="W29" s="91"/>
      <c r="X29" s="91"/>
    </row>
    <row r="30" spans="1:24" ht="15" customHeight="1">
      <c r="A30" s="351"/>
      <c r="B30" s="80" t="str" cm="1">
        <f t="array" ref="B30">INDEX(Textes!$B:$D, K30, $K$2)</f>
        <v>Verschattung Umgebung</v>
      </c>
      <c r="C30" s="518"/>
      <c r="D30" s="518"/>
      <c r="E30" s="518"/>
      <c r="F30" s="519"/>
      <c r="G30" s="95"/>
      <c r="H30" s="95"/>
      <c r="I30" s="370">
        <f>IFERROR(MATCH(C30, Dropdowns!$A$22:$A$24, 0), 1)</f>
        <v>1</v>
      </c>
      <c r="K30" s="96">
        <v>82</v>
      </c>
      <c r="L30" s="411"/>
      <c r="M30" s="107"/>
      <c r="N30" s="107"/>
      <c r="O30" s="107"/>
      <c r="Q30" s="91"/>
      <c r="R30" s="91"/>
      <c r="S30" s="91"/>
      <c r="T30" s="91"/>
      <c r="U30" s="91"/>
      <c r="V30" s="91"/>
      <c r="W30" s="91"/>
      <c r="X30" s="91"/>
    </row>
    <row r="31" spans="1:24" ht="15" customHeight="1">
      <c r="A31" s="351"/>
      <c r="B31" s="80" t="str" cm="1">
        <f t="array" ref="B31">INDEX(Textes!$B:$D, K31, $K$2)</f>
        <v>Sonnenschutz Art</v>
      </c>
      <c r="C31" s="518"/>
      <c r="D31" s="518"/>
      <c r="E31" s="518"/>
      <c r="F31" s="519"/>
      <c r="G31" s="95"/>
      <c r="H31" s="95"/>
      <c r="I31" s="370">
        <f>IFERROR(MATCH(C31, Dropdowns!$A$42:$A$47, 0), 1)</f>
        <v>1</v>
      </c>
      <c r="K31" s="91">
        <v>83</v>
      </c>
      <c r="L31" s="406"/>
      <c r="Q31" s="91"/>
      <c r="R31" s="91"/>
      <c r="S31" s="91"/>
      <c r="T31" s="91"/>
      <c r="U31" s="91"/>
      <c r="V31" s="91"/>
      <c r="W31" s="91"/>
      <c r="X31" s="91"/>
    </row>
    <row r="32" spans="1:24" ht="15" customHeight="1">
      <c r="A32" s="351"/>
      <c r="B32" s="80" t="str" cm="1">
        <f t="array" ref="B32">INDEX(Textes!$B:$D, K32, $K$2)</f>
        <v>Sonnenschutz Regelung</v>
      </c>
      <c r="C32" s="518"/>
      <c r="D32" s="518"/>
      <c r="E32" s="518"/>
      <c r="F32" s="519"/>
      <c r="G32" s="95"/>
      <c r="H32" s="95"/>
      <c r="I32" s="370">
        <f>IFERROR(MATCH(C32, Dropdowns!$A$51:$A$56, 0), 1)</f>
        <v>1</v>
      </c>
      <c r="K32" s="96">
        <v>84</v>
      </c>
      <c r="L32" s="406"/>
      <c r="Q32" s="91"/>
      <c r="R32" s="91"/>
      <c r="S32" s="91"/>
      <c r="T32" s="91"/>
      <c r="U32" s="91"/>
      <c r="V32" s="91"/>
      <c r="W32" s="91"/>
      <c r="X32" s="91"/>
    </row>
    <row r="33" spans="1:24" ht="15" customHeight="1">
      <c r="A33" s="351"/>
      <c r="B33" s="80" t="str" cm="1">
        <f t="array" ref="B33">INDEX(Textes!$B:$D, K33, $K$2)</f>
        <v>Regelung Tageslicht</v>
      </c>
      <c r="C33" s="518"/>
      <c r="D33" s="518"/>
      <c r="E33" s="518"/>
      <c r="F33" s="519"/>
      <c r="G33" s="95"/>
      <c r="H33" s="95"/>
      <c r="I33" s="370">
        <f>IFERROR(MATCH(C33, Dropdowns!$A$8:$A$12, 0), 1)</f>
        <v>1</v>
      </c>
      <c r="K33" s="91">
        <v>85</v>
      </c>
      <c r="L33" s="406"/>
      <c r="Q33" s="91"/>
      <c r="R33" s="91"/>
      <c r="S33" s="91"/>
      <c r="T33" s="91"/>
      <c r="U33" s="91"/>
      <c r="V33" s="91"/>
      <c r="W33" s="91"/>
      <c r="X33" s="91"/>
    </row>
    <row r="34" spans="1:24" ht="16.5">
      <c r="A34" s="351"/>
      <c r="B34" s="86"/>
      <c r="C34" s="95"/>
      <c r="D34" s="95"/>
      <c r="E34" s="95"/>
      <c r="F34" s="95"/>
      <c r="G34" s="95"/>
      <c r="H34" s="95"/>
      <c r="L34" s="406"/>
      <c r="M34" s="108"/>
      <c r="N34" s="108"/>
      <c r="O34" s="108"/>
      <c r="Q34" s="91"/>
      <c r="R34" s="91"/>
      <c r="S34" s="91"/>
      <c r="T34" s="91"/>
      <c r="U34" s="91"/>
      <c r="V34" s="91"/>
      <c r="W34" s="91"/>
      <c r="X34" s="91"/>
    </row>
    <row r="35" spans="1:24" s="90" customFormat="1" ht="21.2" hidden="1" customHeight="1">
      <c r="A35" s="354"/>
      <c r="B35" s="102"/>
      <c r="C35" s="103"/>
      <c r="D35" s="103"/>
      <c r="E35" s="103"/>
      <c r="F35" s="103"/>
      <c r="G35" s="103"/>
      <c r="H35" s="101"/>
      <c r="I35" s="416"/>
      <c r="J35" s="414"/>
      <c r="K35" s="108"/>
      <c r="L35" s="406"/>
      <c r="M35" s="108"/>
      <c r="N35" s="108"/>
      <c r="O35" s="108"/>
      <c r="P35" s="96"/>
      <c r="Q35" s="91"/>
      <c r="R35" s="91"/>
      <c r="S35" s="91"/>
      <c r="T35" s="91"/>
      <c r="U35" s="91"/>
      <c r="V35" s="91"/>
      <c r="W35" s="91"/>
      <c r="X35" s="91"/>
    </row>
    <row r="36" spans="1:24" s="90" customFormat="1" ht="21.2" hidden="1" customHeight="1">
      <c r="A36" s="354"/>
      <c r="B36" s="174">
        <f>A!$H$5</f>
        <v>2023</v>
      </c>
      <c r="C36" s="103" t="s">
        <v>130</v>
      </c>
      <c r="D36" s="103" t="s">
        <v>131</v>
      </c>
      <c r="E36" s="103" t="s">
        <v>132</v>
      </c>
      <c r="F36" s="103" t="s">
        <v>5297</v>
      </c>
      <c r="G36" s="103" t="s">
        <v>5312</v>
      </c>
      <c r="H36" s="101"/>
      <c r="I36" s="413"/>
      <c r="J36" s="429" t="b">
        <f>A!N10</f>
        <v>0</v>
      </c>
      <c r="K36" s="108"/>
      <c r="L36" s="408" t="s">
        <v>5311</v>
      </c>
      <c r="M36" s="104"/>
      <c r="N36" s="104"/>
      <c r="O36" s="104"/>
      <c r="P36" s="96"/>
      <c r="Q36" s="91"/>
      <c r="R36" s="91"/>
      <c r="S36" s="91"/>
      <c r="T36" s="91"/>
      <c r="U36" s="91"/>
      <c r="V36" s="91"/>
      <c r="W36" s="91"/>
      <c r="X36" s="91"/>
    </row>
    <row r="37" spans="1:24" ht="15" hidden="1" customHeight="1">
      <c r="A37" s="354"/>
      <c r="B37" s="385" t="s">
        <v>179</v>
      </c>
      <c r="C37" s="384" cm="1">
        <f t="array" ref="C37">IF($J$9, $C15, INDEX(DB_SIA, $I$9, $I37))</f>
        <v>3.5</v>
      </c>
      <c r="D37" s="384" cm="1">
        <f t="array" ref="D37">IF($J$9, $C15, INDEX(DB_SIA, $I$9, $I37))</f>
        <v>3.5</v>
      </c>
      <c r="E37" s="384" cm="1">
        <f t="array" ref="E37">IF($J$9, $C15, INDEX(DB_SIA, $I$9, $I37))</f>
        <v>3.5</v>
      </c>
      <c r="F37" s="384" cm="1">
        <f t="array" ref="F37">IF($J$9, $C15, INDEX(DB_SIA, $I$9, $I37))</f>
        <v>3.5</v>
      </c>
      <c r="G37" s="384" cm="1">
        <f t="array" ref="G37">IF($J$9, $C15, INDEX(DB_SIA, $I$9, $I37))</f>
        <v>3.5</v>
      </c>
      <c r="H37" s="101"/>
      <c r="I37" s="421">
        <v>2</v>
      </c>
      <c r="J37" s="414"/>
      <c r="K37" s="108"/>
      <c r="L37" s="406"/>
      <c r="M37" s="389" t="s">
        <v>5302</v>
      </c>
      <c r="Q37" s="91"/>
      <c r="R37" s="91"/>
      <c r="S37" s="91"/>
      <c r="T37" s="91"/>
      <c r="U37" s="91"/>
      <c r="V37" s="91"/>
      <c r="W37" s="91"/>
      <c r="X37" s="91"/>
    </row>
    <row r="38" spans="1:24" ht="15" hidden="1" customHeight="1">
      <c r="A38" s="354"/>
      <c r="B38" s="385" t="s">
        <v>180</v>
      </c>
      <c r="C38" s="384" cm="1">
        <f t="array" ref="C38">IF($J$9, $C16, INDEX(DB_SIA, $I$9, $I38))</f>
        <v>4</v>
      </c>
      <c r="D38" s="384" cm="1">
        <f t="array" ref="D38">IF($J$9, $C16, INDEX(DB_SIA, $I$9, $I38))</f>
        <v>4</v>
      </c>
      <c r="E38" s="384" cm="1">
        <f t="array" ref="E38">IF($J$9, $C16, INDEX(DB_SIA, $I$9, $I38))</f>
        <v>4</v>
      </c>
      <c r="F38" s="384" cm="1">
        <f t="array" ref="F38">IF($J$9, $C16, INDEX(DB_SIA, $I$9, $I38))</f>
        <v>4</v>
      </c>
      <c r="G38" s="384" cm="1">
        <f t="array" ref="G38">IF($J$9, $C16, INDEX(DB_SIA, $I$9, $I38))</f>
        <v>4</v>
      </c>
      <c r="H38" s="101"/>
      <c r="I38" s="421">
        <v>3</v>
      </c>
      <c r="J38" s="414"/>
      <c r="K38" s="108"/>
      <c r="L38" s="406"/>
      <c r="M38" s="418" t="s">
        <v>5303</v>
      </c>
      <c r="Q38" s="91"/>
      <c r="R38" s="91"/>
      <c r="S38" s="91"/>
      <c r="T38" s="91"/>
      <c r="U38" s="91"/>
      <c r="V38" s="91"/>
      <c r="W38" s="91"/>
      <c r="X38" s="91"/>
    </row>
    <row r="39" spans="1:24" ht="15" hidden="1" customHeight="1">
      <c r="A39" s="354"/>
      <c r="B39" s="385" t="s">
        <v>152</v>
      </c>
      <c r="C39" s="384" cm="1">
        <f t="array" ref="C39">IF($J$9, $C17, INDEX(DB_SIA, $I$9, $I39))</f>
        <v>2.2000000000000002</v>
      </c>
      <c r="D39" s="384" cm="1">
        <f t="array" ref="D39">IF($J$9, $C17, INDEX(DB_SIA, $I$9, $I39))</f>
        <v>2.2000000000000002</v>
      </c>
      <c r="E39" s="384" cm="1">
        <f t="array" ref="E39">IF($J$9, $C17, INDEX(DB_SIA, $I$9, $I39))</f>
        <v>2.2000000000000002</v>
      </c>
      <c r="F39" s="384" cm="1">
        <f t="array" ref="F39">IF($J$9, $C17, INDEX(DB_SIA, $I$9, $I39))</f>
        <v>2.2000000000000002</v>
      </c>
      <c r="G39" s="384" cm="1">
        <f t="array" ref="G39">IF($J$9, $C17, INDEX(DB_SIA, $I$9, $I39))</f>
        <v>2.2000000000000002</v>
      </c>
      <c r="H39" s="101"/>
      <c r="I39" s="421">
        <v>4</v>
      </c>
      <c r="J39" s="414"/>
      <c r="K39" s="108"/>
      <c r="L39" s="406"/>
      <c r="M39" s="419" t="s">
        <v>5304</v>
      </c>
      <c r="Q39" s="91"/>
      <c r="R39" s="91"/>
      <c r="S39" s="91"/>
      <c r="T39" s="91"/>
      <c r="U39" s="91"/>
      <c r="V39" s="91"/>
      <c r="W39" s="91"/>
      <c r="X39" s="91"/>
    </row>
    <row r="40" spans="1:24" ht="15" hidden="1" customHeight="1">
      <c r="A40" s="354"/>
      <c r="B40" s="386" t="s">
        <v>181</v>
      </c>
      <c r="C40" s="384" cm="1">
        <f t="array" ref="C40">IF($J$9, $C18, INDEX(DB_SIA, $I$9, $I40))</f>
        <v>0.05</v>
      </c>
      <c r="D40" s="384" cm="1">
        <f t="array" ref="D40">IF($J$9, $C18, INDEX(DB_SIA, $I$9, $I40))</f>
        <v>0.05</v>
      </c>
      <c r="E40" s="384" cm="1">
        <f t="array" ref="E40">IF($J$9, $C18, INDEX(DB_SIA, $I$9, $I40))</f>
        <v>0.05</v>
      </c>
      <c r="F40" s="384" cm="1">
        <f t="array" ref="F40">IF($J$9, $C18, INDEX(DB_SIA, $I$9, $I40))</f>
        <v>0.05</v>
      </c>
      <c r="G40" s="384" cm="1">
        <f t="array" ref="G40">IF($J$9, $C18, INDEX(DB_SIA, $I$9, $I40))</f>
        <v>0.05</v>
      </c>
      <c r="H40" s="101"/>
      <c r="I40" s="421">
        <v>5</v>
      </c>
      <c r="J40" s="414"/>
      <c r="K40" s="108"/>
      <c r="L40" s="406"/>
      <c r="M40" s="417" t="s">
        <v>5305</v>
      </c>
      <c r="Q40" s="91"/>
      <c r="R40" s="91"/>
      <c r="S40" s="91"/>
      <c r="T40" s="91"/>
      <c r="U40" s="91"/>
      <c r="V40" s="91"/>
      <c r="W40" s="91"/>
      <c r="X40" s="91"/>
    </row>
    <row r="41" spans="1:24" ht="15" hidden="1" customHeight="1">
      <c r="A41" s="354"/>
      <c r="B41" s="389" t="s">
        <v>198</v>
      </c>
      <c r="C41" s="378">
        <f>(C$37*C$38) / ((C$39-C$40)*(C$37+C$38))</f>
        <v>0.86821705426356566</v>
      </c>
      <c r="D41" s="378">
        <f>(D$37*D$38) / ((D$39-D$40)*(D$37+D$38))</f>
        <v>0.86821705426356566</v>
      </c>
      <c r="E41" s="378">
        <f>(E$37*E$38) / ((E$39-E$40)*(E$37+E$38))</f>
        <v>0.86821705426356566</v>
      </c>
      <c r="F41" s="378">
        <f>(F$37*F$38) / ((F$39-F$40)*(F$37+F$38))</f>
        <v>0.86821705426356566</v>
      </c>
      <c r="G41" s="378">
        <f>(G$37*G$38) / ((G$39-G$40)*(G$37+G$38))</f>
        <v>0.86821705426356566</v>
      </c>
      <c r="H41" s="101"/>
      <c r="I41" s="415"/>
      <c r="J41" s="414"/>
      <c r="K41" s="108"/>
      <c r="L41" s="406"/>
      <c r="Q41" s="91"/>
      <c r="R41" s="91"/>
      <c r="S41" s="91"/>
      <c r="T41" s="91"/>
      <c r="U41" s="91"/>
      <c r="V41" s="91"/>
      <c r="W41" s="91"/>
      <c r="X41" s="91"/>
    </row>
    <row r="42" spans="1:24" ht="15" hidden="1" customHeight="1">
      <c r="A42" s="354"/>
      <c r="B42" s="385" t="s">
        <v>146</v>
      </c>
      <c r="C42" s="382" cm="1">
        <f t="array" ref="C42">IF($J$9, $C19, INDEX(DB_SIA, $I$9, $I42))</f>
        <v>0.5</v>
      </c>
      <c r="D42" s="382" cm="1">
        <f t="array" ref="D42">IF($J$9, $C19, INDEX(DB_SIA, $I$9, $I42))</f>
        <v>0.5</v>
      </c>
      <c r="E42" s="382" cm="1">
        <f t="array" ref="E42">IF($J$9, $C19, INDEX(DB_SIA, $I$9, $I42))</f>
        <v>0.5</v>
      </c>
      <c r="F42" s="382" cm="1">
        <f t="array" ref="F42">IF($J$9, $C19, INDEX(DB_SIA, $I$9, $I42))</f>
        <v>0.5</v>
      </c>
      <c r="G42" s="382" cm="1">
        <f t="array" ref="G42">IF($J$9, $C19, INDEX(DB_SIA, $I$9, $I42))</f>
        <v>0.5</v>
      </c>
      <c r="H42" s="101"/>
      <c r="I42" s="421">
        <v>7</v>
      </c>
      <c r="J42" s="414"/>
      <c r="K42" s="108"/>
      <c r="L42" s="406"/>
      <c r="Q42" s="91"/>
      <c r="R42" s="91"/>
      <c r="S42" s="91"/>
      <c r="T42" s="91"/>
      <c r="U42" s="91"/>
      <c r="V42" s="91"/>
      <c r="W42" s="91"/>
      <c r="X42" s="91"/>
    </row>
    <row r="43" spans="1:24" ht="15" hidden="1" customHeight="1">
      <c r="A43" s="354"/>
      <c r="B43" s="387" t="s">
        <v>145</v>
      </c>
      <c r="C43" s="382" cm="1">
        <f t="array" ref="C43">IF($J$9, $C20, INDEX(DB_SIA, $I$9, $I43))</f>
        <v>1</v>
      </c>
      <c r="D43" s="382" cm="1">
        <f t="array" ref="D43">IF($J$9, $C20, INDEX(DB_SIA, $I$9, $I43))</f>
        <v>1</v>
      </c>
      <c r="E43" s="382" cm="1">
        <f t="array" ref="E43">IF($J$9, $C20, INDEX(DB_SIA, $I$9, $I43))</f>
        <v>1</v>
      </c>
      <c r="F43" s="382" cm="1">
        <f t="array" ref="F43">IF($J$9, $C20, INDEX(DB_SIA, $I$9, $I43))</f>
        <v>1</v>
      </c>
      <c r="G43" s="382" cm="1">
        <f t="array" ref="G43">IF($J$9, $C20, INDEX(DB_SIA, $I$9, $I43))</f>
        <v>1</v>
      </c>
      <c r="H43" s="101"/>
      <c r="I43" s="421">
        <v>8</v>
      </c>
      <c r="J43" s="414"/>
      <c r="K43" s="108"/>
      <c r="L43" s="406"/>
      <c r="Q43" s="91"/>
      <c r="R43" s="91"/>
      <c r="S43" s="91"/>
      <c r="T43" s="91"/>
      <c r="U43" s="91"/>
      <c r="V43" s="91"/>
      <c r="W43" s="91"/>
      <c r="X43" s="91"/>
    </row>
    <row r="44" spans="1:24" ht="15" hidden="1" customHeight="1">
      <c r="A44" s="354"/>
      <c r="B44" s="385" t="s">
        <v>98</v>
      </c>
      <c r="C44" s="382" cm="1">
        <f t="array" ref="C44">IF($J$9, $C21, INDEX(DB_SIA, $I$9, $I44))</f>
        <v>365</v>
      </c>
      <c r="D44" s="382" cm="1">
        <f t="array" ref="D44">IF($J$9, $C21, INDEX(DB_SIA, $I$9, $I44))</f>
        <v>365</v>
      </c>
      <c r="E44" s="382" cm="1">
        <f t="array" ref="E44">IF($J$9, $C21, INDEX(DB_SIA, $I$9, $I44))</f>
        <v>365</v>
      </c>
      <c r="F44" s="382" cm="1">
        <f t="array" ref="F44">IF($J$9, $C21, INDEX(DB_SIA, $I$9, $I44))</f>
        <v>365</v>
      </c>
      <c r="G44" s="382" cm="1">
        <f t="array" ref="G44">IF($J$9, $C21, INDEX(DB_SIA, $I$9, $I44))</f>
        <v>365</v>
      </c>
      <c r="H44" s="101"/>
      <c r="I44" s="421">
        <v>9</v>
      </c>
      <c r="J44" s="414"/>
      <c r="K44" s="108"/>
      <c r="L44" s="406"/>
      <c r="Q44" s="91"/>
      <c r="R44" s="91"/>
      <c r="S44" s="91"/>
      <c r="T44" s="91"/>
      <c r="U44" s="91"/>
      <c r="V44" s="91"/>
      <c r="W44" s="91"/>
      <c r="X44" s="91"/>
    </row>
    <row r="45" spans="1:24" ht="15" hidden="1" customHeight="1">
      <c r="A45" s="354"/>
      <c r="B45" s="390" t="s">
        <v>148</v>
      </c>
      <c r="C45" s="194" cm="1">
        <f t="array" ref="C45">INDEX(DB_SIA, $I$9, $I45)</f>
        <v>0.9</v>
      </c>
      <c r="D45" s="194" cm="1">
        <f t="array" ref="D45">INDEX(DB_SIA, $I$9, $I45)</f>
        <v>0.9</v>
      </c>
      <c r="E45" s="194" cm="1">
        <f t="array" ref="E45">INDEX(DB_SIA, $I$9, $I45)</f>
        <v>0.9</v>
      </c>
      <c r="F45" s="194" cm="1">
        <f t="array" ref="F45">INDEX(DB_SIA, $I$9, $I45)</f>
        <v>0.9</v>
      </c>
      <c r="G45" s="194" cm="1">
        <f t="array" ref="G45">INDEX(DB_SIA, $I$9, $I45)</f>
        <v>0.9</v>
      </c>
      <c r="H45" s="101"/>
      <c r="I45" s="421">
        <v>10</v>
      </c>
      <c r="J45" s="414"/>
      <c r="K45" s="108"/>
      <c r="L45" s="406"/>
      <c r="Q45" s="91"/>
      <c r="R45" s="91"/>
      <c r="S45" s="91"/>
      <c r="T45" s="91"/>
      <c r="U45" s="91"/>
      <c r="V45" s="91"/>
      <c r="W45" s="91"/>
      <c r="X45" s="91"/>
    </row>
    <row r="46" spans="1:24" ht="15" hidden="1" customHeight="1">
      <c r="A46" s="354"/>
      <c r="B46" s="388" t="s">
        <v>182</v>
      </c>
      <c r="C46" s="379">
        <f>ROUND((C42+C43)*C44*C45,0)</f>
        <v>493</v>
      </c>
      <c r="D46" s="379">
        <f>ROUND((D42+D43)*D44*D45,0)</f>
        <v>493</v>
      </c>
      <c r="E46" s="379">
        <f>ROUND((E42+E43)*E44*E45,0)</f>
        <v>493</v>
      </c>
      <c r="F46" s="379">
        <f>ROUND((F42+F43)*F44*F45,0)</f>
        <v>493</v>
      </c>
      <c r="G46" s="379">
        <f>ROUND((G42+G43)*G44*G45,0)</f>
        <v>493</v>
      </c>
      <c r="H46" s="101"/>
      <c r="I46" s="415"/>
      <c r="J46" s="414"/>
      <c r="K46" s="108"/>
      <c r="L46" s="406"/>
      <c r="Q46" s="91"/>
      <c r="R46" s="91"/>
      <c r="S46" s="91"/>
      <c r="T46" s="91"/>
      <c r="U46" s="91"/>
      <c r="V46" s="91"/>
      <c r="W46" s="91"/>
      <c r="X46" s="91"/>
    </row>
    <row r="47" spans="1:24" ht="15" hidden="1" customHeight="1">
      <c r="A47" s="354"/>
      <c r="B47" s="385" t="s">
        <v>183</v>
      </c>
      <c r="C47" s="382" cm="1">
        <f t="array" ref="C47">IF($J$9, $C22, INDEX(DB_SIA, $I$9, $I47))</f>
        <v>150</v>
      </c>
      <c r="D47" s="382" cm="1">
        <f t="array" ref="D47">IF($J$9, $C22, INDEX(DB_SIA, $I$9, $I47))</f>
        <v>150</v>
      </c>
      <c r="E47" s="382" cm="1">
        <f t="array" ref="E47">IF($J$9, $C22, INDEX(DB_SIA, $I$9, $I47))</f>
        <v>150</v>
      </c>
      <c r="F47" s="382" cm="1">
        <f t="array" ref="F47">IF($J$9, $C22, INDEX(DB_SIA, $I$9, $I47))</f>
        <v>150</v>
      </c>
      <c r="G47" s="382" cm="1">
        <f t="array" ref="G47">IF($J$9, $C22, INDEX(DB_SIA, $I$9, $I47))</f>
        <v>150</v>
      </c>
      <c r="H47" s="101"/>
      <c r="I47" s="421">
        <v>12</v>
      </c>
      <c r="J47" s="414"/>
      <c r="K47" s="108"/>
      <c r="L47" s="406"/>
      <c r="Q47" s="91"/>
      <c r="R47" s="91"/>
      <c r="S47" s="91"/>
      <c r="T47" s="91"/>
      <c r="U47" s="91"/>
      <c r="V47" s="91"/>
      <c r="W47" s="91"/>
      <c r="X47" s="91"/>
    </row>
    <row r="48" spans="1:24" ht="15" hidden="1" customHeight="1">
      <c r="A48" s="354"/>
      <c r="B48" s="391" t="s">
        <v>184</v>
      </c>
      <c r="C48" s="181" cm="1">
        <f t="array" ref="C48">INDEX(DB_SIA, $I$9, $I48)</f>
        <v>1</v>
      </c>
      <c r="D48" s="181" cm="1">
        <f t="array" ref="D48">INDEX(DB_SIA, $I$9, $I48)</f>
        <v>1</v>
      </c>
      <c r="E48" s="181" cm="1">
        <f t="array" ref="E48">INDEX(DB_SIA, $I$9, $I48)</f>
        <v>1</v>
      </c>
      <c r="F48" s="181" cm="1">
        <f t="array" ref="F48">INDEX(DB_SIA, $I$9, $I48)</f>
        <v>1</v>
      </c>
      <c r="G48" s="181" cm="1">
        <f t="array" ref="G48">INDEX(DB_SIA, $I$9, $I48)</f>
        <v>1</v>
      </c>
      <c r="H48" s="101"/>
      <c r="I48" s="421">
        <v>13</v>
      </c>
      <c r="J48" s="414"/>
      <c r="K48" s="108"/>
      <c r="L48" s="406"/>
      <c r="Q48" s="91"/>
      <c r="R48" s="91"/>
      <c r="S48" s="91"/>
      <c r="T48" s="91"/>
      <c r="U48" s="91"/>
      <c r="V48" s="91"/>
      <c r="W48" s="91"/>
      <c r="X48" s="91"/>
    </row>
    <row r="49" spans="1:24" ht="15" hidden="1" customHeight="1">
      <c r="A49" s="354"/>
      <c r="B49" s="389" t="s">
        <v>185</v>
      </c>
      <c r="C49" s="381">
        <f>C47*C48</f>
        <v>150</v>
      </c>
      <c r="D49" s="381">
        <f>D47*D48</f>
        <v>150</v>
      </c>
      <c r="E49" s="381">
        <f>E47*E48</f>
        <v>150</v>
      </c>
      <c r="F49" s="381">
        <f>F47*F48</f>
        <v>150</v>
      </c>
      <c r="G49" s="381">
        <f>G47*G48</f>
        <v>150</v>
      </c>
      <c r="H49" s="101"/>
      <c r="I49" s="415"/>
      <c r="J49" s="414"/>
      <c r="K49" s="108"/>
      <c r="L49" s="406"/>
      <c r="Q49" s="91"/>
      <c r="R49" s="91"/>
      <c r="S49" s="91"/>
      <c r="T49" s="91"/>
      <c r="U49" s="91"/>
      <c r="V49" s="91"/>
      <c r="W49" s="91"/>
      <c r="X49" s="91"/>
    </row>
    <row r="50" spans="1:24" ht="15" hidden="1" customHeight="1">
      <c r="A50" s="354"/>
      <c r="B50" s="369" t="s">
        <v>186</v>
      </c>
      <c r="C50" s="420">
        <f>IF($J$27, $C$28, 0)</f>
        <v>0</v>
      </c>
      <c r="D50" s="420">
        <f>IF($J$27, $C$28, 0)</f>
        <v>0</v>
      </c>
      <c r="E50" s="420">
        <f>IF($J$27, $C$28, 0)</f>
        <v>0</v>
      </c>
      <c r="F50" s="420">
        <f>IF($J$27, $C$28, 0)</f>
        <v>0</v>
      </c>
      <c r="G50" s="420">
        <f>IF($J$27, $C$28, 0)</f>
        <v>0</v>
      </c>
      <c r="H50" s="101"/>
      <c r="I50" s="414"/>
      <c r="J50" s="414"/>
      <c r="K50" s="108"/>
      <c r="L50" s="406"/>
      <c r="Q50" s="91"/>
      <c r="R50" s="91"/>
      <c r="S50" s="91"/>
      <c r="T50" s="91"/>
      <c r="U50" s="91"/>
      <c r="V50" s="91"/>
      <c r="W50" s="91"/>
      <c r="X50" s="91"/>
    </row>
    <row r="51" spans="1:24" ht="15" hidden="1" customHeight="1">
      <c r="A51" s="354"/>
      <c r="B51" s="389" t="s">
        <v>187</v>
      </c>
      <c r="C51" s="378">
        <f>C50*(C37*C39)/0.85</f>
        <v>0</v>
      </c>
      <c r="D51" s="378">
        <f>D50*(D37*D39)/0.85</f>
        <v>0</v>
      </c>
      <c r="E51" s="378">
        <f>E50*(E37*E39)/0.85</f>
        <v>0</v>
      </c>
      <c r="F51" s="378">
        <f>F50*(F37*F39)/0.85</f>
        <v>0</v>
      </c>
      <c r="G51" s="378">
        <f>G50*(G37*G39)/0.85</f>
        <v>0</v>
      </c>
      <c r="H51" s="101"/>
      <c r="I51" s="415"/>
      <c r="J51" s="414"/>
      <c r="K51" s="108"/>
      <c r="L51" s="406"/>
      <c r="Q51" s="91"/>
      <c r="R51" s="91"/>
      <c r="S51" s="91"/>
      <c r="T51" s="91"/>
      <c r="U51" s="91"/>
      <c r="V51" s="91"/>
      <c r="W51" s="91"/>
      <c r="X51" s="91"/>
    </row>
    <row r="52" spans="1:24" ht="15" hidden="1" customHeight="1">
      <c r="A52" s="354"/>
      <c r="B52" s="392" t="s">
        <v>188</v>
      </c>
      <c r="C52" s="181" cm="1">
        <f t="array" ref="C52">INDEX(DB_SIA, $I$9, $I52)</f>
        <v>0</v>
      </c>
      <c r="D52" s="181" cm="1">
        <f t="array" ref="D52">INDEX(DB_SIA, $I$9, $I52)</f>
        <v>0</v>
      </c>
      <c r="E52" s="181" cm="1">
        <f t="array" ref="E52">INDEX(DB_SIA, $I$9, $I52)</f>
        <v>0</v>
      </c>
      <c r="F52" s="181" cm="1">
        <f t="array" ref="F52">INDEX(DB_SIA, $I$9, $I52)</f>
        <v>0</v>
      </c>
      <c r="G52" s="181" cm="1">
        <f t="array" ref="G52">INDEX(DB_SIA, $I$9, $I52)</f>
        <v>0</v>
      </c>
      <c r="H52" s="101"/>
      <c r="I52" s="421">
        <v>17</v>
      </c>
      <c r="J52" s="414"/>
      <c r="K52" s="108"/>
      <c r="L52" s="406"/>
      <c r="Q52" s="91"/>
      <c r="R52" s="91"/>
      <c r="S52" s="91"/>
      <c r="T52" s="91"/>
      <c r="U52" s="91"/>
      <c r="V52" s="91"/>
      <c r="W52" s="91"/>
      <c r="X52" s="91"/>
    </row>
    <row r="53" spans="1:24" ht="15" hidden="1" customHeight="1">
      <c r="A53" s="354"/>
      <c r="B53" s="389" t="s">
        <v>189</v>
      </c>
      <c r="C53" s="380">
        <f>(C51+2*C52)/(C37*C38)</f>
        <v>0</v>
      </c>
      <c r="D53" s="380">
        <f>(D51+2*D52)/(D37*D38)</f>
        <v>0</v>
      </c>
      <c r="E53" s="380">
        <f>(E51+2*E52)/(E37*E38)</f>
        <v>0</v>
      </c>
      <c r="F53" s="380">
        <f>(F51+2*F52)/(F37*F38)</f>
        <v>0</v>
      </c>
      <c r="G53" s="380">
        <f>(G51+2*G52)/(G37*G38)</f>
        <v>0</v>
      </c>
      <c r="H53" s="101"/>
      <c r="I53" s="415"/>
      <c r="J53" s="414"/>
      <c r="K53" s="108"/>
      <c r="L53" s="406"/>
      <c r="Q53" s="91"/>
      <c r="R53" s="91"/>
      <c r="S53" s="91"/>
      <c r="T53" s="91"/>
      <c r="U53" s="91"/>
      <c r="V53" s="91"/>
      <c r="W53" s="91"/>
      <c r="X53" s="91"/>
    </row>
    <row r="54" spans="1:24" ht="15" hidden="1" customHeight="1">
      <c r="A54" s="354"/>
      <c r="B54" s="389" t="s">
        <v>190</v>
      </c>
      <c r="C54" s="380">
        <f>MAX(0.175,0.35*(0.375+(C49/800)))</f>
        <v>0.19687499999999999</v>
      </c>
      <c r="D54" s="380">
        <f>MAX(0.175,0.35*(0.375+(D49/800)))</f>
        <v>0.19687499999999999</v>
      </c>
      <c r="E54" s="380">
        <f>MAX(0.175,0.35*(0.375+(E49/800)))</f>
        <v>0.19687499999999999</v>
      </c>
      <c r="F54" s="380">
        <f>MAX(0.175,0.35*(0.375+(F49/800)))</f>
        <v>0.19687499999999999</v>
      </c>
      <c r="G54" s="380">
        <f>MAX(0.175,0.35*(0.375+(G49/800)))</f>
        <v>0.19687499999999999</v>
      </c>
      <c r="H54" s="101"/>
      <c r="I54" s="415"/>
      <c r="J54" s="414"/>
      <c r="K54" s="108"/>
      <c r="L54" s="406"/>
      <c r="Q54" s="91"/>
      <c r="R54" s="91"/>
      <c r="S54" s="91"/>
      <c r="T54" s="91"/>
      <c r="U54" s="91"/>
      <c r="V54" s="91"/>
      <c r="W54" s="91"/>
      <c r="X54" s="91"/>
    </row>
    <row r="55" spans="1:24" ht="15" hidden="1" customHeight="1">
      <c r="A55" s="354"/>
      <c r="B55" s="386" t="s">
        <v>99</v>
      </c>
      <c r="C55" s="383" t="str" cm="1">
        <f t="array" ref="C55">IF($J$9, INDEX(Dropdowns!$E$60:$E$62, $I$23), INDEX(DB_SIA, $I$9, $I55))</f>
        <v>DP</v>
      </c>
      <c r="D55" s="383" t="str" cm="1">
        <f t="array" ref="D55">IF($J$9, INDEX(Dropdowns!$E$60:$E$62, $I$23), INDEX(DB_SIA, $I$9, $I55))</f>
        <v>DP</v>
      </c>
      <c r="E55" s="383" t="str" cm="1">
        <f t="array" ref="E55">IF($J$9, INDEX(Dropdowns!$E$60:$E$62, $I$23), INDEX(DB_SIA, $I$9, $I55))</f>
        <v>DP</v>
      </c>
      <c r="F55" s="383" t="str" cm="1">
        <f t="array" ref="F55">IF($J$9, INDEX(Dropdowns!$E$60:$E$62, $I$23), INDEX(DB_SIA, $I$9, $I55))</f>
        <v>DP</v>
      </c>
      <c r="G55" s="383" t="str" cm="1">
        <f t="array" ref="G55">IF($J$9, INDEX(Dropdowns!$E$60:$E$62, $I$23), INDEX(DB_SIA, $I$9, $I55))</f>
        <v>DP</v>
      </c>
      <c r="H55" s="101"/>
      <c r="I55" s="421">
        <v>20</v>
      </c>
      <c r="J55" s="414"/>
      <c r="K55" s="108"/>
      <c r="L55" s="406"/>
      <c r="Q55" s="91"/>
      <c r="R55" s="91"/>
      <c r="S55" s="91"/>
      <c r="T55" s="91"/>
      <c r="U55" s="91"/>
      <c r="V55" s="91"/>
      <c r="W55" s="91"/>
      <c r="X55" s="91"/>
    </row>
    <row r="56" spans="1:24" ht="15" hidden="1" customHeight="1">
      <c r="A56" s="354"/>
      <c r="B56" s="354"/>
      <c r="C56" s="104"/>
      <c r="D56" s="104"/>
      <c r="E56" s="104"/>
      <c r="F56" s="104"/>
      <c r="G56" s="104"/>
      <c r="H56" s="354"/>
      <c r="I56" s="413"/>
      <c r="J56" s="414"/>
      <c r="K56" s="108"/>
      <c r="L56" s="406"/>
      <c r="M56" s="354"/>
      <c r="N56" s="354"/>
      <c r="O56" s="354"/>
      <c r="Q56" s="91"/>
      <c r="R56" s="91"/>
      <c r="S56" s="91"/>
      <c r="T56" s="91"/>
      <c r="U56" s="91"/>
      <c r="V56" s="91"/>
      <c r="W56" s="91"/>
      <c r="X56" s="91"/>
    </row>
    <row r="57" spans="1:24" ht="15" hidden="1" customHeight="1">
      <c r="A57" s="354"/>
      <c r="B57" s="422" t="s">
        <v>5306</v>
      </c>
      <c r="C57" s="373">
        <f>IF($B$36=2023, 0, 34)</f>
        <v>0</v>
      </c>
      <c r="D57" s="373">
        <f t="shared" ref="D57" si="0">IF($B$36=2023, 0, 34)</f>
        <v>0</v>
      </c>
      <c r="E57" s="428">
        <f>IF($B$36=2023, 0, 34) + 14</f>
        <v>14</v>
      </c>
      <c r="F57" s="428">
        <v>34</v>
      </c>
      <c r="G57" s="428">
        <v>0</v>
      </c>
      <c r="H57" s="101"/>
      <c r="I57" s="413"/>
      <c r="J57" s="414"/>
      <c r="K57" s="108"/>
      <c r="L57" s="423" t="s">
        <v>5307</v>
      </c>
      <c r="Q57" s="91"/>
      <c r="R57" s="91"/>
      <c r="S57" s="91"/>
      <c r="T57" s="91"/>
      <c r="U57" s="91"/>
      <c r="V57" s="91"/>
      <c r="W57" s="91"/>
      <c r="X57" s="91"/>
    </row>
    <row r="58" spans="1:24" ht="15" hidden="1" customHeight="1">
      <c r="A58" s="354"/>
      <c r="B58" s="425" t="s">
        <v>5308</v>
      </c>
      <c r="C58" s="426">
        <v>70</v>
      </c>
      <c r="D58" s="426">
        <v>70</v>
      </c>
      <c r="E58" s="426">
        <v>100</v>
      </c>
      <c r="F58" s="426">
        <v>70</v>
      </c>
      <c r="G58" s="426">
        <v>70</v>
      </c>
      <c r="H58" s="101"/>
      <c r="I58" s="413"/>
      <c r="J58" s="414"/>
      <c r="K58" s="108"/>
      <c r="L58" s="411" t="s">
        <v>226</v>
      </c>
      <c r="Q58" s="91"/>
      <c r="R58" s="91"/>
      <c r="S58" s="91"/>
      <c r="T58" s="91"/>
      <c r="U58" s="91"/>
      <c r="V58" s="91"/>
      <c r="W58" s="91"/>
      <c r="X58" s="91"/>
    </row>
    <row r="59" spans="1:24" ht="15" hidden="1" customHeight="1">
      <c r="A59" s="354"/>
      <c r="B59" s="393" t="s">
        <v>91</v>
      </c>
      <c r="C59" s="194" cm="1">
        <f t="array" ref="C59">IF(AND($J$9, $J$11), C$58, INDEX(DB_SIA, $I$9, $I59+C$57))</f>
        <v>90</v>
      </c>
      <c r="D59" s="194" cm="1">
        <f t="array" ref="D59">IF(AND($J$9, $J$11), D$58, INDEX(DB_SIA, $I$9, $I59+D$57))</f>
        <v>90</v>
      </c>
      <c r="E59" s="194" cm="1">
        <f t="array" ref="E59">IF(AND($J$9, $J$11), E$58, INDEX(DB_SIA, $I$9, $I59+E$57))</f>
        <v>130</v>
      </c>
      <c r="F59" s="194" cm="1">
        <f t="array" ref="F59">IF(AND($J$9, $J$11), F$58, INDEX(DB_SIA, $I$9, $I59+F$57))</f>
        <v>70</v>
      </c>
      <c r="G59" s="194" cm="1">
        <f t="array" ref="G59">IF(AND($J$9, $J$11), G$58, INDEX(DB_SIA, $I$9, $I59+G$57))</f>
        <v>90</v>
      </c>
      <c r="H59" s="101"/>
      <c r="I59" s="421">
        <v>21</v>
      </c>
      <c r="J59" s="414"/>
      <c r="K59" s="108"/>
      <c r="L59" s="406"/>
      <c r="Q59" s="91"/>
      <c r="R59" s="91"/>
      <c r="S59" s="91"/>
      <c r="T59" s="91"/>
      <c r="U59" s="91"/>
      <c r="V59" s="91"/>
      <c r="W59" s="91"/>
      <c r="X59" s="91"/>
    </row>
    <row r="60" spans="1:24" ht="15" hidden="1" customHeight="1">
      <c r="A60" s="354"/>
      <c r="B60" s="392" t="s">
        <v>191</v>
      </c>
      <c r="C60" s="194" cm="1">
        <f t="array" ref="C60">INDEX(DB_SIA, $I$9, $I60+C$57)</f>
        <v>1.25</v>
      </c>
      <c r="D60" s="194" cm="1">
        <f t="array" ref="D60">INDEX(DB_SIA, $I$9, $I60+D$57)</f>
        <v>1.25</v>
      </c>
      <c r="E60" s="194" cm="1">
        <f t="array" ref="E60">INDEX(DB_SIA, $I$9, $I60+E$57)</f>
        <v>1.35</v>
      </c>
      <c r="F60" s="194" cm="1">
        <f t="array" ref="F60">INDEX(DB_SIA, $I$9, $I60+F$57)</f>
        <v>1.25</v>
      </c>
      <c r="G60" s="194" cm="1">
        <f t="array" ref="G60">INDEX(DB_SIA, $I$9, $I60+G$57)</f>
        <v>1.25</v>
      </c>
      <c r="H60" s="101"/>
      <c r="I60" s="421">
        <v>22</v>
      </c>
      <c r="J60" s="414"/>
      <c r="K60" s="108"/>
      <c r="L60" s="406"/>
      <c r="Q60" s="91"/>
      <c r="R60" s="91"/>
      <c r="S60" s="91"/>
      <c r="T60" s="91"/>
      <c r="U60" s="91"/>
      <c r="V60" s="91"/>
      <c r="W60" s="91"/>
      <c r="X60" s="91"/>
    </row>
    <row r="61" spans="1:24" ht="15" hidden="1" customHeight="1">
      <c r="A61" s="354"/>
      <c r="B61" s="389" t="s">
        <v>192</v>
      </c>
      <c r="C61" s="378">
        <f>C$60*(1-1/(C$41+1))</f>
        <v>0.58091286307053935</v>
      </c>
      <c r="D61" s="378">
        <f t="shared" ref="D61:G61" si="1">D$60*(1-1/(D$41+1))</f>
        <v>0.58091286307053935</v>
      </c>
      <c r="E61" s="378">
        <f t="shared" si="1"/>
        <v>0.62738589211618245</v>
      </c>
      <c r="F61" s="378">
        <f t="shared" si="1"/>
        <v>0.58091286307053935</v>
      </c>
      <c r="G61" s="378">
        <f t="shared" si="1"/>
        <v>0.58091286307053935</v>
      </c>
      <c r="H61" s="101"/>
      <c r="I61" s="413"/>
      <c r="J61" s="414"/>
      <c r="K61" s="108"/>
      <c r="L61" s="406"/>
      <c r="Q61" s="91"/>
      <c r="R61" s="91"/>
      <c r="S61" s="91"/>
      <c r="T61" s="91"/>
      <c r="U61" s="91"/>
      <c r="V61" s="91"/>
      <c r="W61" s="91"/>
      <c r="X61" s="91"/>
    </row>
    <row r="62" spans="1:24" ht="15" hidden="1" customHeight="1">
      <c r="A62" s="354"/>
      <c r="B62" s="392" t="s">
        <v>5309</v>
      </c>
      <c r="C62" s="424" cm="1">
        <f t="array" ref="C62">INDEX(Dropdowns!$E$8:$E$12, $I$33)</f>
        <v>1</v>
      </c>
      <c r="D62" s="105" cm="1">
        <f t="array" ref="D62">INDEX(DB_SIA, $I$9, $I62+D$57)</f>
        <v>2</v>
      </c>
      <c r="E62" s="105" cm="1">
        <f t="array" ref="E62">INDEX(DB_SIA, $I$9, $I62+E$57)</f>
        <v>1</v>
      </c>
      <c r="F62" s="105" cm="1">
        <f t="array" ref="F62">INDEX(DB_SIA, $I$9, $I62+F$57)</f>
        <v>2</v>
      </c>
      <c r="G62" s="424">
        <f>C62</f>
        <v>1</v>
      </c>
      <c r="H62" s="101"/>
      <c r="I62" s="421">
        <v>24</v>
      </c>
      <c r="J62" s="414"/>
      <c r="K62" s="108"/>
      <c r="L62" s="406"/>
      <c r="Q62" s="91"/>
      <c r="R62" s="91"/>
      <c r="S62" s="91"/>
      <c r="T62" s="91"/>
      <c r="U62" s="91"/>
      <c r="V62" s="91"/>
      <c r="W62" s="91"/>
      <c r="X62" s="91"/>
    </row>
    <row r="63" spans="1:24" ht="15" hidden="1" customHeight="1">
      <c r="A63" s="354"/>
      <c r="B63" s="392" t="s">
        <v>14</v>
      </c>
      <c r="C63" s="424" cm="1">
        <f t="array" ref="C63">INDEX(Dropdowns!$E$16:$E$18, $I$29)</f>
        <v>1</v>
      </c>
      <c r="D63" s="105" cm="1">
        <f t="array" ref="D63">INDEX(DB_SIA, $I$9, $I63+D$57)</f>
        <v>1.1000000000000001</v>
      </c>
      <c r="E63" s="105" cm="1">
        <f t="array" ref="E63">INDEX(DB_SIA, $I$9, $I63+E$57)</f>
        <v>1</v>
      </c>
      <c r="F63" s="105" cm="1">
        <f t="array" ref="F63">INDEX(DB_SIA, $I$9, $I63+F$57)</f>
        <v>1.1000000000000001</v>
      </c>
      <c r="G63" s="424">
        <f>C63</f>
        <v>1</v>
      </c>
      <c r="H63" s="101"/>
      <c r="I63" s="421">
        <v>25</v>
      </c>
      <c r="J63" s="414"/>
      <c r="K63" s="108"/>
      <c r="L63" s="406"/>
      <c r="Q63" s="91"/>
      <c r="R63" s="91"/>
      <c r="S63" s="91"/>
      <c r="T63" s="91"/>
      <c r="U63" s="91"/>
      <c r="V63" s="91"/>
      <c r="W63" s="91"/>
      <c r="X63" s="91"/>
    </row>
    <row r="64" spans="1:24" ht="15" hidden="1" customHeight="1">
      <c r="A64" s="354"/>
      <c r="B64" s="392" t="s">
        <v>15</v>
      </c>
      <c r="C64" s="105" cm="1">
        <f t="array" ref="C64">INDEX(DB_SIA, $I$9, $I64+C$57)</f>
        <v>1</v>
      </c>
      <c r="D64" s="105" cm="1">
        <f t="array" ref="D64">INDEX(DB_SIA, $I$9, $I64+D$57)</f>
        <v>1</v>
      </c>
      <c r="E64" s="105" cm="1">
        <f t="array" ref="E64">INDEX(DB_SIA, $I$9, $I64+E$57)</f>
        <v>1</v>
      </c>
      <c r="F64" s="105" cm="1">
        <f t="array" ref="F64">INDEX(DB_SIA, $I$9, $I64+F$57)</f>
        <v>1</v>
      </c>
      <c r="G64" s="105" cm="1">
        <f t="array" ref="G64">INDEX(DB_SIA, $I$9, $I64+G$57)</f>
        <v>1</v>
      </c>
      <c r="H64" s="101"/>
      <c r="I64" s="421">
        <v>26</v>
      </c>
      <c r="J64" s="414"/>
      <c r="K64" s="108"/>
      <c r="L64" s="406"/>
      <c r="Q64" s="91"/>
      <c r="R64" s="91"/>
      <c r="S64" s="91"/>
      <c r="T64" s="91"/>
      <c r="U64" s="91"/>
      <c r="V64" s="91"/>
      <c r="W64" s="91"/>
      <c r="X64" s="91"/>
    </row>
    <row r="65" spans="1:24" ht="15" hidden="1" customHeight="1">
      <c r="A65" s="354"/>
      <c r="B65" s="392" t="s">
        <v>16</v>
      </c>
      <c r="C65" s="424" cm="1">
        <f t="array" ref="C65">INDEX(Dropdowns!$E$42:$E$47, $I$31) * INDEX(Dropdowns!$E$51:$E$56, $I$32)</f>
        <v>1</v>
      </c>
      <c r="D65" s="105" cm="1">
        <f t="array" ref="D65">INDEX(DB_SIA, $I$9, $I65+D$57)</f>
        <v>1.44</v>
      </c>
      <c r="E65" s="105" cm="1">
        <f t="array" ref="E65">INDEX(DB_SIA, $I$9, $I65+E$57)</f>
        <v>1</v>
      </c>
      <c r="F65" s="105" cm="1">
        <f t="array" ref="F65">INDEX(DB_SIA, $I$9, $I65+F$57)</f>
        <v>1.44</v>
      </c>
      <c r="G65" s="424">
        <f>C65</f>
        <v>1</v>
      </c>
      <c r="H65" s="101"/>
      <c r="I65" s="421">
        <v>27</v>
      </c>
      <c r="J65" s="414"/>
      <c r="K65" s="108"/>
      <c r="L65" s="406"/>
      <c r="Q65" s="91"/>
      <c r="R65" s="91"/>
      <c r="S65" s="91"/>
      <c r="T65" s="91"/>
      <c r="U65" s="91"/>
      <c r="V65" s="91"/>
      <c r="W65" s="91"/>
      <c r="X65" s="91"/>
    </row>
    <row r="66" spans="1:24" ht="15" hidden="1" customHeight="1">
      <c r="A66" s="354"/>
      <c r="B66" s="389" t="s">
        <v>153</v>
      </c>
      <c r="C66" s="378">
        <f>0.8+0.2/(C39-0.2-1.8)</f>
        <v>1.8000000000000003</v>
      </c>
      <c r="D66" s="378">
        <f>0.8+0.2/(D39-0.2-1.8)</f>
        <v>1.8000000000000003</v>
      </c>
      <c r="E66" s="378">
        <f>0.8+0.2/(E39-0.2-1.8)</f>
        <v>1.8000000000000003</v>
      </c>
      <c r="F66" s="378">
        <f>0.8+0.2/(F39-0.2-1.8)</f>
        <v>1.8000000000000003</v>
      </c>
      <c r="G66" s="378">
        <f>0.8+0.2/(G39-0.2-1.8)</f>
        <v>1.8000000000000003</v>
      </c>
      <c r="H66" s="101"/>
      <c r="I66" s="413"/>
      <c r="J66" s="414"/>
      <c r="K66" s="108"/>
      <c r="L66" s="406"/>
      <c r="Q66" s="91"/>
      <c r="R66" s="91"/>
      <c r="S66" s="91"/>
      <c r="T66" s="91"/>
      <c r="U66" s="91"/>
      <c r="V66" s="91"/>
      <c r="W66" s="91"/>
      <c r="X66" s="91"/>
    </row>
    <row r="67" spans="1:24" ht="15" hidden="1" customHeight="1">
      <c r="A67" s="354"/>
      <c r="B67" s="392" t="s">
        <v>18</v>
      </c>
      <c r="C67" s="105" cm="1">
        <f t="array" ref="C67">INDEX(DB_SIA, $I$9, $I67+C$57)</f>
        <v>1</v>
      </c>
      <c r="D67" s="105" cm="1">
        <f t="array" ref="D67">INDEX(DB_SIA, $I$9, $I67+D$57)</f>
        <v>1</v>
      </c>
      <c r="E67" s="105" cm="1">
        <f t="array" ref="E67">INDEX(DB_SIA, $I$9, $I67+E$57)</f>
        <v>1</v>
      </c>
      <c r="F67" s="105" cm="1">
        <f t="array" ref="F67">INDEX(DB_SIA, $I$9, $I67+F$57)</f>
        <v>1</v>
      </c>
      <c r="G67" s="105" cm="1">
        <f t="array" ref="G67">INDEX(DB_SIA, $I$9, $I67+G$57)</f>
        <v>1</v>
      </c>
      <c r="H67" s="101"/>
      <c r="I67" s="421">
        <v>29</v>
      </c>
      <c r="J67" s="414"/>
      <c r="K67" s="108"/>
      <c r="L67" s="406"/>
      <c r="Q67" s="91"/>
      <c r="R67" s="91"/>
      <c r="S67" s="91"/>
      <c r="T67" s="91"/>
      <c r="U67" s="91"/>
      <c r="V67" s="91"/>
      <c r="W67" s="91"/>
      <c r="X67" s="91"/>
    </row>
    <row r="68" spans="1:24" ht="15" hidden="1" customHeight="1">
      <c r="A68" s="354"/>
      <c r="B68" s="369" t="s">
        <v>19</v>
      </c>
      <c r="C68" s="427" cm="1">
        <f t="array" ref="C68">INDEX(Dropdowns!$E$22:$E$24, $I$30)</f>
        <v>1</v>
      </c>
      <c r="D68" s="427" cm="1">
        <f t="array" ref="D68">INDEX(Dropdowns!$E$22:$E$24, $I$30)</f>
        <v>1</v>
      </c>
      <c r="E68" s="427" cm="1">
        <f t="array" ref="E68">INDEX(Dropdowns!$E$22:$E$24, $I$30)</f>
        <v>1</v>
      </c>
      <c r="F68" s="427" cm="1">
        <f t="array" ref="F68">INDEX(Dropdowns!$E$22:$E$24, $I$30)</f>
        <v>1</v>
      </c>
      <c r="G68" s="427" cm="1">
        <f t="array" ref="G68">INDEX(Dropdowns!$E$22:$E$24, $I$30)</f>
        <v>1</v>
      </c>
      <c r="H68" s="101"/>
      <c r="I68" s="414"/>
      <c r="J68" s="414"/>
      <c r="K68" s="108"/>
      <c r="L68" s="411" t="s">
        <v>5310</v>
      </c>
      <c r="Q68" s="91"/>
      <c r="R68" s="91"/>
      <c r="S68" s="91"/>
      <c r="T68" s="91"/>
      <c r="U68" s="91"/>
      <c r="V68" s="91"/>
      <c r="W68" s="91"/>
      <c r="X68" s="91"/>
    </row>
    <row r="69" spans="1:24" ht="15" hidden="1" customHeight="1">
      <c r="A69" s="354"/>
      <c r="B69" s="389" t="s">
        <v>5265</v>
      </c>
      <c r="C69" s="378">
        <f>MIN(11, 2*C62*C63*C64*MAX(C66, C67)*C65*$F$68)</f>
        <v>3.6000000000000005</v>
      </c>
      <c r="D69" s="378">
        <f>MIN(11, 2*D62*D63*D64*MAX(D66, D67)*D65*$F$68)</f>
        <v>11</v>
      </c>
      <c r="E69" s="378">
        <f>MIN(11, 2*E62*E63*E64*MAX(E66, E67)*E65*$F$68)</f>
        <v>3.6000000000000005</v>
      </c>
      <c r="F69" s="378">
        <f>MIN(11, 2*F62*F63*F64*MAX(F66, F67)*F65*$F$68)</f>
        <v>11</v>
      </c>
      <c r="G69" s="378">
        <f>MIN(11, 2*G62*G63*G64*MAX(G66, G67)*G65*$F$68)</f>
        <v>3.6000000000000005</v>
      </c>
      <c r="H69" s="101"/>
      <c r="I69" s="413"/>
      <c r="J69" s="414"/>
      <c r="K69" s="108"/>
      <c r="L69" s="406"/>
      <c r="Q69" s="91"/>
      <c r="R69" s="91"/>
      <c r="S69" s="91"/>
      <c r="T69" s="91"/>
      <c r="U69" s="91"/>
      <c r="V69" s="91"/>
      <c r="W69" s="91"/>
      <c r="X69" s="91"/>
    </row>
    <row r="70" spans="1:24" ht="15" hidden="1" customHeight="1">
      <c r="A70" s="354"/>
      <c r="B70" s="389" t="s">
        <v>5266</v>
      </c>
      <c r="C70" s="378">
        <f>IF(C53&gt;C54, C69, 0.5*(11-C69)*COS(PI()*C53/C54)+0.5*(11+C69))</f>
        <v>11</v>
      </c>
      <c r="D70" s="378">
        <f>IF(D53&gt;D54, D69, 0.5*(11-D69)*COS(PI()*D53/D54)+0.5*(11+D69))</f>
        <v>11</v>
      </c>
      <c r="E70" s="378">
        <f>IF(E53&gt;E54, E69, 0.5*(11-E69)*COS(PI()*E53/E54)+0.5*(11+E69))</f>
        <v>11</v>
      </c>
      <c r="F70" s="378">
        <f>IF(F53&gt;F54, F69, 0.5*(11-F69)*COS(PI()*F53/F54)+0.5*(11+F69))</f>
        <v>11</v>
      </c>
      <c r="G70" s="378">
        <f>IF(G53&gt;G54, G69, 0.5*(11-G69)*COS(PI()*G53/G54)+0.5*(11+G69))</f>
        <v>11</v>
      </c>
      <c r="H70" s="101"/>
      <c r="I70" s="413"/>
      <c r="J70" s="414"/>
      <c r="K70" s="108"/>
      <c r="L70" s="406"/>
      <c r="Q70" s="91"/>
      <c r="R70" s="91"/>
      <c r="S70" s="91"/>
      <c r="T70" s="91"/>
      <c r="U70" s="91"/>
      <c r="V70" s="91"/>
      <c r="W70" s="91"/>
      <c r="X70" s="91"/>
    </row>
    <row r="71" spans="1:24" ht="15" hidden="1" customHeight="1">
      <c r="A71" s="354"/>
      <c r="B71" s="392" t="s">
        <v>22</v>
      </c>
      <c r="C71" s="424" cm="1">
        <f t="array" ref="C71">INDEX((Dropdowns!$E$67:$G$76, Dropdowns!$E$79:$G$87), $I$24, MATCH($C$55,Dropdowns!$E$66:$G$66,0), IF($B$36=2017, 1, 2))</f>
        <v>0.4</v>
      </c>
      <c r="D71" s="105" cm="1">
        <f t="array" ref="D71">INDEX(DB_SIA, $I$9, $I71+D$57)</f>
        <v>1</v>
      </c>
      <c r="E71" s="105" cm="1">
        <f t="array" ref="E71">INDEX(DB_SIA, $I$9, $I71+E$57)</f>
        <v>1</v>
      </c>
      <c r="F71" s="105" cm="1">
        <f t="array" ref="F71">INDEX(DB_SIA, $I$9, $I71+F$57)</f>
        <v>1</v>
      </c>
      <c r="G71" s="424">
        <f>INDEX(Dropdowns!$E$70:$G$70, MATCH($G$55,Dropdowns!$E$66:$G$66,0))</f>
        <v>0.9</v>
      </c>
      <c r="H71" s="101"/>
      <c r="I71" s="421">
        <v>33</v>
      </c>
      <c r="J71" s="414"/>
      <c r="K71" s="108"/>
      <c r="L71" s="406"/>
      <c r="Q71" s="91"/>
      <c r="R71" s="91"/>
      <c r="S71" s="91"/>
      <c r="T71" s="91"/>
      <c r="U71" s="91"/>
      <c r="V71" s="91"/>
      <c r="W71" s="91"/>
      <c r="X71" s="91"/>
    </row>
    <row r="72" spans="1:24" ht="15" hidden="1" customHeight="1">
      <c r="A72" s="354"/>
      <c r="B72" s="392" t="s">
        <v>149</v>
      </c>
      <c r="C72" s="105" cm="1">
        <f t="array" ref="C72">INDEX(DB_SIA, $I$9, $I72+C$57)</f>
        <v>1</v>
      </c>
      <c r="D72" s="105" cm="1">
        <f t="array" ref="D72">INDEX(DB_SIA, $I$9, $I72+D$57)</f>
        <v>1</v>
      </c>
      <c r="E72" s="105" cm="1">
        <f t="array" ref="E72">INDEX(DB_SIA, $I$9, $I72+E$57)</f>
        <v>0.5</v>
      </c>
      <c r="F72" s="105" cm="1">
        <f t="array" ref="F72">INDEX(DB_SIA, $I$9, $I72+F$57)</f>
        <v>1</v>
      </c>
      <c r="G72" s="105" cm="1">
        <f t="array" ref="G72">INDEX(DB_SIA, $I$9, $I72+G$57)</f>
        <v>1</v>
      </c>
      <c r="H72" s="101"/>
      <c r="I72" s="421">
        <v>34</v>
      </c>
      <c r="J72" s="414"/>
      <c r="K72" s="108"/>
      <c r="L72" s="406"/>
      <c r="Q72" s="91"/>
      <c r="R72" s="91"/>
      <c r="S72" s="91"/>
      <c r="T72" s="91"/>
      <c r="U72" s="91"/>
      <c r="V72" s="91"/>
      <c r="W72" s="91"/>
      <c r="X72" s="91"/>
    </row>
    <row r="73" spans="1:24" ht="15" hidden="1" customHeight="1">
      <c r="A73" s="354"/>
      <c r="B73" s="388" t="s">
        <v>196</v>
      </c>
      <c r="C73" s="336">
        <f>C49/(0.8*C59*C61)</f>
        <v>3.5863095238095242</v>
      </c>
      <c r="D73" s="336">
        <f>D49/(0.8*D59*D61)</f>
        <v>3.5863095238095242</v>
      </c>
      <c r="E73" s="336">
        <f>E49/(0.8*E59*E61)</f>
        <v>2.2989163614163619</v>
      </c>
      <c r="F73" s="336">
        <f>F49/(0.8*F59*F61)</f>
        <v>4.6109693877551026</v>
      </c>
      <c r="G73" s="336">
        <f>G49/(0.8*G59*G61)</f>
        <v>3.5863095238095242</v>
      </c>
      <c r="H73" s="101"/>
      <c r="I73" s="413"/>
      <c r="J73" s="414"/>
      <c r="K73" s="108"/>
      <c r="L73" s="406"/>
      <c r="Q73" s="91"/>
      <c r="R73" s="91"/>
      <c r="S73" s="91"/>
      <c r="T73" s="91"/>
      <c r="U73" s="91"/>
      <c r="V73" s="91"/>
      <c r="W73" s="91"/>
      <c r="X73" s="91"/>
    </row>
    <row r="74" spans="1:24" ht="15" hidden="1" customHeight="1">
      <c r="A74" s="354"/>
      <c r="B74" s="388" t="s">
        <v>195</v>
      </c>
      <c r="C74" s="337">
        <f>C71*((C70*C42)/11+C43)*C45*C44*C72</f>
        <v>197.10000000000005</v>
      </c>
      <c r="D74" s="337">
        <f>D71*((D70*D42)/11+D43)*D45*D44*D72</f>
        <v>492.75000000000006</v>
      </c>
      <c r="E74" s="337">
        <f>E71*((E70*E42)/11+E43)*E45*E44*E72</f>
        <v>246.37500000000003</v>
      </c>
      <c r="F74" s="337">
        <f>F71*((F70*F42)/11+F43)*F45*F44*F72</f>
        <v>492.75000000000006</v>
      </c>
      <c r="G74" s="337">
        <f>G71*((G70*G42)/11+G43)*G45*G44*G72</f>
        <v>443.47500000000002</v>
      </c>
      <c r="H74" s="101"/>
      <c r="I74" s="413"/>
      <c r="J74" s="414"/>
      <c r="K74" s="108"/>
      <c r="L74" s="406"/>
      <c r="Q74" s="91"/>
      <c r="R74" s="91"/>
      <c r="S74" s="91"/>
      <c r="T74" s="91"/>
      <c r="U74" s="91"/>
      <c r="V74" s="91"/>
      <c r="W74" s="91"/>
      <c r="X74" s="91"/>
    </row>
    <row r="75" spans="1:24" ht="15" hidden="1" customHeight="1">
      <c r="A75" s="354"/>
      <c r="B75" s="388" t="s">
        <v>197</v>
      </c>
      <c r="C75" s="336">
        <f>C74*C73/1000</f>
        <v>0.70686160714285751</v>
      </c>
      <c r="D75" s="336">
        <f>D74*D73/1000</f>
        <v>1.7671540178571434</v>
      </c>
      <c r="E75" s="336">
        <f>E74*E73/1000</f>
        <v>0.5663955185439562</v>
      </c>
      <c r="F75" s="336">
        <f>F74*F73/1000</f>
        <v>2.2720551658163273</v>
      </c>
      <c r="G75" s="336">
        <f>G74*G73/1000</f>
        <v>1.590438616071429</v>
      </c>
      <c r="H75" s="101"/>
      <c r="I75" s="413"/>
      <c r="J75" s="414"/>
      <c r="K75" s="108"/>
      <c r="L75" s="406"/>
      <c r="Q75" s="91"/>
      <c r="R75" s="91"/>
      <c r="S75" s="91"/>
      <c r="T75" s="91"/>
      <c r="U75" s="91"/>
      <c r="V75" s="91"/>
      <c r="W75" s="91"/>
      <c r="X75" s="91"/>
    </row>
    <row r="76" spans="1:24" ht="15" hidden="1" customHeight="1">
      <c r="A76" s="354"/>
      <c r="B76" s="354"/>
      <c r="C76" s="354"/>
      <c r="D76" s="354"/>
      <c r="E76" s="354"/>
      <c r="F76" s="354"/>
      <c r="G76" s="354"/>
      <c r="H76" s="354"/>
      <c r="I76" s="413"/>
      <c r="J76" s="414"/>
      <c r="K76" s="108"/>
      <c r="L76" s="108"/>
      <c r="M76" s="108"/>
      <c r="N76" s="108"/>
      <c r="O76" s="108"/>
      <c r="Q76" s="91"/>
      <c r="R76" s="91"/>
      <c r="S76" s="91"/>
      <c r="T76" s="91"/>
      <c r="U76" s="91"/>
      <c r="V76" s="91"/>
      <c r="W76" s="91"/>
      <c r="X76" s="91"/>
    </row>
    <row r="77" spans="1:24" s="90" customFormat="1" ht="21.2" customHeight="1">
      <c r="A77" s="350"/>
      <c r="B77" s="94" t="str" cm="1">
        <f t="array" ref="B77">INDEX(Textes!$B:$D, K77, $K$2)</f>
        <v>Leuchten</v>
      </c>
      <c r="C77" s="86"/>
      <c r="D77" s="86"/>
      <c r="E77" s="86"/>
      <c r="F77" s="86"/>
      <c r="G77" s="86"/>
      <c r="H77" s="86"/>
      <c r="I77" s="82"/>
      <c r="J77" s="82"/>
      <c r="K77" s="91">
        <v>86</v>
      </c>
      <c r="L77" s="98"/>
      <c r="M77" s="91"/>
      <c r="N77" s="91"/>
      <c r="O77" s="91"/>
      <c r="P77" s="96"/>
      <c r="Q77" s="91"/>
      <c r="R77" s="91"/>
      <c r="S77" s="91"/>
      <c r="T77" s="91"/>
      <c r="U77" s="91"/>
      <c r="V77" s="91"/>
      <c r="W77" s="91"/>
      <c r="X77" s="91"/>
    </row>
    <row r="78" spans="1:24" ht="45" customHeight="1">
      <c r="A78" s="355" t="s">
        <v>5244</v>
      </c>
      <c r="B78" s="368"/>
      <c r="C78" s="109" t="str" cm="1">
        <f t="array" ref="C78">INDEX(Textes!$B:$D, L78, $K$2)</f>
        <v>System-
leistung</v>
      </c>
      <c r="D78" s="109" t="str" cm="1">
        <f t="array" ref="D78">INDEX(Textes!$B:$D, M78, $K$2)</f>
        <v>Anzahl</v>
      </c>
      <c r="E78" s="109" t="str" cm="1">
        <f t="array" ref="E78">INDEX(Textes!$B:$D, N78, $K$2)</f>
        <v>Effektive 
Betriebs-
leistung</v>
      </c>
      <c r="F78" s="110" t="str" cm="1">
        <f t="array" ref="F78">INDEX(Textes!$B:$D, O78, $K$2)</f>
        <v>Installierte Leistung</v>
      </c>
      <c r="G78" s="86"/>
      <c r="H78" s="86"/>
      <c r="K78" s="91" t="s">
        <v>156</v>
      </c>
      <c r="L78" s="91">
        <v>88</v>
      </c>
      <c r="M78" s="91">
        <v>90</v>
      </c>
      <c r="N78" s="91">
        <v>91</v>
      </c>
      <c r="O78" s="91">
        <v>92</v>
      </c>
      <c r="Q78" s="91"/>
      <c r="R78" s="91"/>
      <c r="S78" s="91"/>
      <c r="T78" s="91"/>
      <c r="U78" s="91"/>
      <c r="V78" s="91"/>
      <c r="W78" s="91"/>
      <c r="X78" s="91"/>
    </row>
    <row r="79" spans="1:24" s="114" customFormat="1" ht="16.5">
      <c r="A79" s="350"/>
      <c r="B79" s="111"/>
      <c r="C79" s="112" t="s">
        <v>172</v>
      </c>
      <c r="D79" s="112" t="s">
        <v>156</v>
      </c>
      <c r="E79" s="112" t="s">
        <v>172</v>
      </c>
      <c r="F79" s="113" t="s">
        <v>162</v>
      </c>
      <c r="G79" s="86"/>
      <c r="H79" s="86"/>
      <c r="I79" s="81"/>
      <c r="J79" s="81"/>
      <c r="K79" s="96"/>
      <c r="L79" s="96"/>
      <c r="M79" s="96"/>
      <c r="N79" s="96"/>
      <c r="O79" s="96"/>
      <c r="P79" s="96"/>
      <c r="Q79" s="96"/>
      <c r="R79" s="96"/>
      <c r="S79" s="96"/>
      <c r="T79" s="96"/>
      <c r="U79" s="96"/>
      <c r="V79" s="96"/>
      <c r="W79" s="96"/>
      <c r="X79" s="96"/>
    </row>
    <row r="80" spans="1:24" ht="15" customHeight="1">
      <c r="A80" s="351"/>
      <c r="B80" s="287"/>
      <c r="C80" s="115" t="str">
        <f>IFERROR(VLOOKUP(B80, LeuchtenTabelle, 7, FALSE), "")</f>
        <v/>
      </c>
      <c r="D80" s="188"/>
      <c r="E80" s="349"/>
      <c r="F80" s="116" t="str">
        <f>IFERROR(IF(E80&gt;0, E80, C80) * D80 / 1000, "")</f>
        <v/>
      </c>
      <c r="G80" s="86"/>
      <c r="H80" s="86"/>
    </row>
    <row r="81" spans="1:24" ht="15" customHeight="1">
      <c r="A81" s="351"/>
      <c r="B81" s="287"/>
      <c r="C81" s="115" t="str">
        <f>IFERROR(VLOOKUP(B81, LeuchtenTabelle, 7, FALSE), "")</f>
        <v/>
      </c>
      <c r="D81" s="188"/>
      <c r="E81" s="349"/>
      <c r="F81" s="116" t="str">
        <f t="shared" ref="F81:F84" si="2">IFERROR(IF(E81&gt;0, E81, C81) * D81 / 1000, "")</f>
        <v/>
      </c>
      <c r="G81" s="86"/>
      <c r="H81" s="86"/>
    </row>
    <row r="82" spans="1:24" ht="15" customHeight="1">
      <c r="A82" s="351"/>
      <c r="B82" s="287"/>
      <c r="C82" s="115" t="str">
        <f>IFERROR(VLOOKUP(B82, LeuchtenTabelle, 7, FALSE), "")</f>
        <v/>
      </c>
      <c r="D82" s="188"/>
      <c r="E82" s="349"/>
      <c r="F82" s="116" t="str">
        <f t="shared" si="2"/>
        <v/>
      </c>
      <c r="G82" s="86"/>
      <c r="H82" s="86"/>
    </row>
    <row r="83" spans="1:24" ht="15" customHeight="1">
      <c r="A83" s="351"/>
      <c r="B83" s="287"/>
      <c r="C83" s="115" t="str">
        <f>IFERROR(VLOOKUP(B83, LeuchtenTabelle, 7, FALSE), "")</f>
        <v/>
      </c>
      <c r="D83" s="188"/>
      <c r="E83" s="349"/>
      <c r="F83" s="116" t="str">
        <f t="shared" si="2"/>
        <v/>
      </c>
      <c r="G83" s="86"/>
      <c r="H83" s="86"/>
    </row>
    <row r="84" spans="1:24" ht="15" customHeight="1">
      <c r="A84" s="351"/>
      <c r="B84" s="287"/>
      <c r="C84" s="115" t="str">
        <f>IFERROR(VLOOKUP(B84, LeuchtenTabelle, 7, FALSE), "")</f>
        <v/>
      </c>
      <c r="D84" s="188"/>
      <c r="E84" s="349"/>
      <c r="F84" s="116" t="str">
        <f t="shared" si="2"/>
        <v/>
      </c>
      <c r="G84" s="86"/>
      <c r="H84" s="86"/>
    </row>
    <row r="85" spans="1:24" ht="16.5">
      <c r="A85" s="351"/>
      <c r="B85" s="117"/>
      <c r="C85" s="95"/>
      <c r="D85" s="95"/>
      <c r="E85" s="95"/>
      <c r="F85" s="118"/>
      <c r="G85" s="86"/>
      <c r="H85" s="95"/>
    </row>
    <row r="86" spans="1:24" s="90" customFormat="1" ht="21.2" customHeight="1">
      <c r="A86" s="350"/>
      <c r="B86" s="94" t="str" cm="1">
        <f t="array" ref="B86">INDEX(Textes!$B:$D, K86, $K$2)</f>
        <v>Energiebilanz</v>
      </c>
      <c r="C86" s="86"/>
      <c r="D86" s="86"/>
      <c r="E86" s="86"/>
      <c r="F86" s="86"/>
      <c r="G86" s="86"/>
      <c r="H86" s="86"/>
      <c r="I86" s="82"/>
      <c r="J86" s="82"/>
      <c r="K86" s="91">
        <v>93</v>
      </c>
      <c r="L86" s="394" t="s">
        <v>130</v>
      </c>
      <c r="M86" s="394" t="s">
        <v>131</v>
      </c>
      <c r="N86" s="394" t="s">
        <v>132</v>
      </c>
      <c r="O86" s="394" t="s">
        <v>5297</v>
      </c>
      <c r="P86" s="394" t="s">
        <v>5298</v>
      </c>
      <c r="Q86" s="91"/>
      <c r="R86" s="91"/>
      <c r="S86" s="91"/>
      <c r="T86" s="91"/>
      <c r="U86" s="91"/>
      <c r="V86" s="91"/>
      <c r="W86" s="91"/>
      <c r="X86" s="91"/>
    </row>
    <row r="87" spans="1:24" ht="42" customHeight="1">
      <c r="A87" s="351"/>
      <c r="B87" s="368"/>
      <c r="C87" s="109" t="str" cm="1">
        <f t="array" ref="C87">INDEX(Textes!$B:$D,L87, $K$2)</f>
        <v>Projektwert</v>
      </c>
      <c r="D87" s="109" t="str" cm="1">
        <f t="array" ref="D87">INDEX(Textes!$B:$D, M87, $K$2)</f>
        <v>Grenzwert</v>
      </c>
      <c r="E87" s="109" t="str" cm="1">
        <f t="array" ref="E87">INDEX(Textes!$B:$D, N87, $K$2)</f>
        <v>Minergie / Prokilowatt / EffEL</v>
      </c>
      <c r="F87" s="110" t="str" cm="1">
        <f t="array" ref="F87">INDEX(Textes!$B:$D, O87, $K$2)</f>
        <v>Zielwert</v>
      </c>
      <c r="G87" s="86"/>
      <c r="H87" s="86"/>
      <c r="K87" s="91" t="s">
        <v>156</v>
      </c>
      <c r="L87" s="91">
        <v>95</v>
      </c>
      <c r="M87" s="91">
        <v>97</v>
      </c>
      <c r="N87" s="91">
        <v>98</v>
      </c>
      <c r="O87" s="91">
        <v>99</v>
      </c>
      <c r="Q87" s="91"/>
      <c r="R87" s="91"/>
      <c r="S87" s="91"/>
      <c r="T87" s="91"/>
      <c r="U87" s="91"/>
      <c r="V87" s="91"/>
      <c r="W87" s="91"/>
      <c r="X87" s="91"/>
    </row>
    <row r="88" spans="1:24" ht="15" customHeight="1">
      <c r="A88" s="351"/>
      <c r="B88" s="80" t="str" cm="1">
        <f t="array" ref="B88">INDEX(Textes!$B:$D, K88, $K$2)</f>
        <v>Installierte Leistung (kW)</v>
      </c>
      <c r="C88" s="119" t="str">
        <f>IF(SUM(F80:$F$84)&gt;0, SUM(F80:$F$84), "")</f>
        <v/>
      </c>
      <c r="D88" s="119" t="str">
        <f>IFERROR(D$89*$C$8/1000, "")</f>
        <v/>
      </c>
      <c r="E88" s="119" t="s">
        <v>156</v>
      </c>
      <c r="F88" s="120" t="str">
        <f>IFERROR(F$89*$C$8/1000, "")</f>
        <v/>
      </c>
      <c r="G88" s="86"/>
      <c r="H88" s="95"/>
      <c r="K88" s="96">
        <v>100</v>
      </c>
      <c r="L88" s="431">
        <f>SUM(F80:F84)</f>
        <v>0</v>
      </c>
      <c r="M88" s="430">
        <f>D73*$C$8/1000</f>
        <v>0</v>
      </c>
      <c r="N88" s="430">
        <f>E73*$C$8/1000</f>
        <v>0</v>
      </c>
      <c r="O88" s="430">
        <f>F73*$C$8/1000</f>
        <v>0</v>
      </c>
      <c r="P88" s="431">
        <f>SUMPRODUCT($C$80:$C$84,$D$80:$D$84)/1000</f>
        <v>0</v>
      </c>
    </row>
    <row r="89" spans="1:24" ht="15" customHeight="1">
      <c r="A89" s="351"/>
      <c r="B89" s="80" t="str" cm="1">
        <f t="array" ref="B89">INDEX(Textes!$B:$D, K89, $K$2)</f>
        <v>Spezifische Leistung (W/m²)</v>
      </c>
      <c r="C89" s="119" t="str">
        <f>IFERROR(C88/$C$8*1000, "")</f>
        <v/>
      </c>
      <c r="D89" s="119" t="str">
        <f>IFERROR($M$89, "")</f>
        <v/>
      </c>
      <c r="E89" s="119" t="s">
        <v>156</v>
      </c>
      <c r="F89" s="120" t="str">
        <f>IFERROR($N$89, "")</f>
        <v/>
      </c>
      <c r="G89" s="86"/>
      <c r="H89" s="95"/>
      <c r="K89" s="96">
        <v>101</v>
      </c>
      <c r="L89" s="371" t="e">
        <f>L$88/$C$8*1000</f>
        <v>#DIV/0!</v>
      </c>
      <c r="M89" s="371" t="e">
        <f>M$88/$C$8*1000</f>
        <v>#DIV/0!</v>
      </c>
      <c r="N89" s="371" t="e">
        <f>N$88/$C$8*1000</f>
        <v>#DIV/0!</v>
      </c>
      <c r="O89" s="371" t="e">
        <f>O$88/$C$8*1000</f>
        <v>#DIV/0!</v>
      </c>
      <c r="P89" s="371" t="e">
        <f>P$88/$C$8*1000</f>
        <v>#DIV/0!</v>
      </c>
    </row>
    <row r="90" spans="1:24" ht="15" customHeight="1">
      <c r="A90" s="351"/>
      <c r="B90" s="80" t="str" cm="1">
        <f t="array" ref="B90">INDEX(Textes!$B:$D, K90, $K$2)</f>
        <v>Volllaststunden (h/a)</v>
      </c>
      <c r="C90" s="121" t="str">
        <f>IF(ISNUMBER(C88), L$90, "")</f>
        <v/>
      </c>
      <c r="D90" s="121" t="str">
        <f>IF(ISNUMBER(D88), M$90, "")</f>
        <v/>
      </c>
      <c r="E90" s="121" t="s">
        <v>156</v>
      </c>
      <c r="F90" s="400" t="str">
        <f>IF(ISNUMBER(F88), N$90, "")</f>
        <v/>
      </c>
      <c r="G90" s="86"/>
      <c r="H90" s="95"/>
      <c r="K90" s="96">
        <v>102</v>
      </c>
      <c r="L90" s="372">
        <f>IFERROR(C$74, "")</f>
        <v>197.10000000000005</v>
      </c>
      <c r="M90" s="372">
        <f>IFERROR(D$74, "")</f>
        <v>492.75000000000006</v>
      </c>
      <c r="N90" s="372">
        <f>IFERROR(E$74, "")</f>
        <v>246.37500000000003</v>
      </c>
      <c r="O90" s="372">
        <f>IFERROR(F$74, "")</f>
        <v>492.75000000000006</v>
      </c>
      <c r="P90" s="372">
        <f>IFERROR(G$74, "")</f>
        <v>443.47500000000002</v>
      </c>
    </row>
    <row r="91" spans="1:24" ht="15" customHeight="1">
      <c r="A91" s="351"/>
      <c r="B91" s="80" t="str" cm="1">
        <f t="array" ref="B91">INDEX(Textes!$B:$D, K91, $K$2)</f>
        <v>Elektrizitätsbedarf (MWh/a)</v>
      </c>
      <c r="C91" s="120" t="str">
        <f>IFERROR(C92*$C$8/1000, "")</f>
        <v/>
      </c>
      <c r="D91" s="120" t="str">
        <f>IFERROR(D92*$C$8/1000, "")</f>
        <v/>
      </c>
      <c r="E91" s="119" t="str">
        <f>IFERROR(($D91+$F91)/2, "")</f>
        <v/>
      </c>
      <c r="F91" s="120" t="str">
        <f>IFERROR(F92*$C$8/1000, "")</f>
        <v/>
      </c>
      <c r="G91" s="86"/>
      <c r="H91" s="95"/>
      <c r="K91" s="96">
        <v>104</v>
      </c>
      <c r="L91" s="371">
        <f t="shared" ref="L91:P91" si="3">L88*L90/1000</f>
        <v>0</v>
      </c>
      <c r="M91" s="371">
        <f t="shared" si="3"/>
        <v>0</v>
      </c>
      <c r="N91" s="371">
        <f t="shared" si="3"/>
        <v>0</v>
      </c>
      <c r="O91" s="371">
        <f t="shared" si="3"/>
        <v>0</v>
      </c>
      <c r="P91" s="371">
        <f t="shared" si="3"/>
        <v>0</v>
      </c>
    </row>
    <row r="92" spans="1:24" ht="15" customHeight="1">
      <c r="A92" s="351"/>
      <c r="B92" s="80" t="str" cm="1">
        <f t="array" ref="B92">INDEX(Textes!$B:$D, K92, $K$2)</f>
        <v>Elektrizitätsbedarf (kWh/m²)</v>
      </c>
      <c r="C92" s="119" t="str">
        <f>IFERROR(C$88*C$90/$C$8, "")</f>
        <v/>
      </c>
      <c r="D92" s="119" t="str">
        <f>IFERROR(D$88*D$90/$C$8, "")</f>
        <v/>
      </c>
      <c r="E92" s="119" t="str">
        <f>IFERROR(($D92+$F92)/2, "")</f>
        <v/>
      </c>
      <c r="F92" s="120" t="str">
        <f>IFERROR(F$88*F$90/$C$8, "")</f>
        <v/>
      </c>
      <c r="G92" s="86"/>
      <c r="H92" s="95"/>
      <c r="K92" s="96">
        <v>103</v>
      </c>
      <c r="L92" s="375" t="e">
        <f t="shared" ref="L92:P92" si="4">L89*L90/1000</f>
        <v>#DIV/0!</v>
      </c>
      <c r="M92" s="375" t="e">
        <f t="shared" si="4"/>
        <v>#DIV/0!</v>
      </c>
      <c r="N92" s="375" t="e">
        <f t="shared" si="4"/>
        <v>#DIV/0!</v>
      </c>
      <c r="O92" s="375" t="e">
        <f t="shared" si="4"/>
        <v>#DIV/0!</v>
      </c>
      <c r="P92" s="375" t="e">
        <f t="shared" si="4"/>
        <v>#DIV/0!</v>
      </c>
    </row>
    <row r="93" spans="1:24" ht="16.5">
      <c r="A93" s="351"/>
      <c r="B93" s="86"/>
      <c r="C93" s="95"/>
      <c r="D93" s="95"/>
      <c r="E93" s="95"/>
      <c r="F93" s="95"/>
      <c r="G93" s="86"/>
      <c r="H93" s="95"/>
    </row>
    <row r="94" spans="1:24" ht="16.5">
      <c r="A94" s="351"/>
      <c r="B94" s="86"/>
      <c r="C94" s="95"/>
      <c r="D94" s="95"/>
      <c r="E94" s="95"/>
      <c r="F94" s="95"/>
      <c r="G94" s="86"/>
      <c r="H94" s="95"/>
    </row>
    <row r="95" spans="1:24" ht="16.5">
      <c r="A95" s="351"/>
      <c r="B95" s="86"/>
      <c r="C95" s="95"/>
      <c r="D95" s="95"/>
      <c r="E95" s="95"/>
      <c r="F95" s="95"/>
      <c r="G95" s="86"/>
      <c r="H95" s="95"/>
    </row>
    <row r="96" spans="1:24" ht="16.5">
      <c r="A96" s="351"/>
      <c r="B96" s="86"/>
      <c r="C96" s="95"/>
      <c r="D96" s="95"/>
      <c r="E96" s="95"/>
      <c r="F96" s="95"/>
      <c r="G96" s="86"/>
      <c r="H96" s="95"/>
    </row>
    <row r="97" spans="1:8" ht="16.5">
      <c r="A97" s="351"/>
      <c r="B97" s="86"/>
      <c r="C97" s="95"/>
      <c r="D97" s="95"/>
      <c r="E97" s="95"/>
      <c r="F97" s="95"/>
      <c r="G97" s="86"/>
      <c r="H97" s="95"/>
    </row>
    <row r="98" spans="1:8" ht="16.5">
      <c r="A98" s="351"/>
      <c r="B98" s="86"/>
      <c r="C98" s="95"/>
      <c r="D98" s="95"/>
      <c r="E98" s="95"/>
      <c r="F98" s="95"/>
      <c r="G98" s="86"/>
      <c r="H98" s="95"/>
    </row>
    <row r="99" spans="1:8" ht="16.5">
      <c r="A99" s="351"/>
      <c r="B99" s="86"/>
      <c r="C99" s="95"/>
      <c r="D99" s="95"/>
      <c r="E99" s="95"/>
      <c r="F99" s="95"/>
      <c r="G99" s="86"/>
      <c r="H99" s="95"/>
    </row>
    <row r="100" spans="1:8" ht="16.5">
      <c r="A100" s="351"/>
      <c r="B100" s="86"/>
      <c r="C100" s="95"/>
      <c r="D100" s="95"/>
      <c r="E100" s="95"/>
      <c r="F100" s="95"/>
      <c r="G100" s="86"/>
      <c r="H100" s="95"/>
    </row>
    <row r="101" spans="1:8" ht="16.5" hidden="1">
      <c r="A101" s="351"/>
      <c r="B101" s="122"/>
      <c r="C101" s="123"/>
      <c r="D101" s="123"/>
      <c r="E101" s="123"/>
      <c r="F101" s="123"/>
      <c r="G101" s="86"/>
      <c r="H101" s="123"/>
    </row>
    <row r="102" spans="1:8" ht="16.5" hidden="1">
      <c r="A102" s="351"/>
      <c r="B102" s="122"/>
      <c r="C102" s="123"/>
      <c r="D102" s="123"/>
      <c r="E102" s="123"/>
      <c r="F102" s="123"/>
      <c r="G102" s="86"/>
      <c r="H102" s="123"/>
    </row>
    <row r="103" spans="1:8" ht="16.5" hidden="1">
      <c r="B103" s="122"/>
      <c r="C103" s="123"/>
      <c r="D103" s="123"/>
      <c r="E103" s="123"/>
      <c r="F103" s="123"/>
      <c r="G103" s="86"/>
      <c r="H103" s="123"/>
    </row>
    <row r="104" spans="1:8" ht="16.5" hidden="1">
      <c r="A104" s="351"/>
      <c r="B104" s="86"/>
      <c r="C104" s="95"/>
      <c r="D104" s="95"/>
      <c r="E104" s="95"/>
      <c r="F104" s="95"/>
      <c r="G104" s="86"/>
      <c r="H104" s="95"/>
    </row>
    <row r="105" spans="1:8" ht="16.5" hidden="1" customHeight="1">
      <c r="G105" s="86"/>
    </row>
  </sheetData>
  <sheetProtection algorithmName="SHA-512" hashValue="0b6ArLbjxeNn/V4yPRlqxaJujdG61QWdQgMTCg1rOVNx8EVpDtOGzgvsDr2eaiSY8G8e6PzVqp1KEnadCwJxWg==" saltValue="oyzRhH5ap5BbZqJT8INQRw==" spinCount="100000" sheet="1" objects="1" scenarios="1"/>
  <mergeCells count="25">
    <mergeCell ref="C10:F10"/>
    <mergeCell ref="B4:F4"/>
    <mergeCell ref="C6:F6"/>
    <mergeCell ref="C7:F7"/>
    <mergeCell ref="C8:F8"/>
    <mergeCell ref="C9:F9"/>
    <mergeCell ref="C24:F24"/>
    <mergeCell ref="C11:F11"/>
    <mergeCell ref="C12:F12"/>
    <mergeCell ref="C15:F15"/>
    <mergeCell ref="C16:F16"/>
    <mergeCell ref="C17:F17"/>
    <mergeCell ref="C18:F18"/>
    <mergeCell ref="C19:F19"/>
    <mergeCell ref="C20:F20"/>
    <mergeCell ref="C21:F21"/>
    <mergeCell ref="C22:F22"/>
    <mergeCell ref="C23:F23"/>
    <mergeCell ref="C33:F33"/>
    <mergeCell ref="C27:F27"/>
    <mergeCell ref="C28:F28"/>
    <mergeCell ref="C29:F29"/>
    <mergeCell ref="C30:F30"/>
    <mergeCell ref="C31:F31"/>
    <mergeCell ref="C32:F32"/>
  </mergeCells>
  <conditionalFormatting sqref="B80:B84">
    <cfRule type="expression" dxfId="98" priority="5">
      <formula>NOT(ISBLANK($B80))</formula>
    </cfRule>
  </conditionalFormatting>
  <conditionalFormatting sqref="B10:F12 B15:F23">
    <cfRule type="expression" dxfId="97" priority="6">
      <formula>$J$9=FALSE</formula>
    </cfRule>
  </conditionalFormatting>
  <conditionalFormatting sqref="B12:F12">
    <cfRule type="expression" dxfId="96" priority="8">
      <formula>$J$11=FALSE</formula>
    </cfRule>
  </conditionalFormatting>
  <conditionalFormatting sqref="B28:F33">
    <cfRule type="expression" dxfId="95" priority="9">
      <formula>NOT($J$27)</formula>
    </cfRule>
  </conditionalFormatting>
  <conditionalFormatting sqref="C12">
    <cfRule type="expression" dxfId="94" priority="1">
      <formula>AND(NOT($J$11), NOT(ISBLANK($C12)))</formula>
    </cfRule>
  </conditionalFormatting>
  <conditionalFormatting sqref="C6:F12 C15:F24 C27:F33">
    <cfRule type="expression" dxfId="93" priority="7">
      <formula>NOT(ISBLANK($C6))</formula>
    </cfRule>
  </conditionalFormatting>
  <conditionalFormatting sqref="C10:F11 C15 C17:F23">
    <cfRule type="expression" dxfId="92" priority="2">
      <formula>AND(NOT($J$9), NOT(ISBLANK($C10)))</formula>
    </cfRule>
  </conditionalFormatting>
  <conditionalFormatting sqref="C28:F33">
    <cfRule type="expression" dxfId="91" priority="3">
      <formula>AND(NOT($J$27), NOT(ISBLANK($C28)))</formula>
    </cfRule>
  </conditionalFormatting>
  <conditionalFormatting sqref="D80:E84">
    <cfRule type="expression" dxfId="90" priority="4">
      <formula>NOT(ISBLANK(D80))</formula>
    </cfRule>
  </conditionalFormatting>
  <dataValidations count="22">
    <dataValidation type="list" allowBlank="1" showInputMessage="1" showErrorMessage="1" sqref="C27:F27" xr:uid="{00A0D2DC-B7CC-4AC2-BF59-B818228200D5}">
      <formula1>JaNein</formula1>
    </dataValidation>
    <dataValidation type="list" allowBlank="1" showInputMessage="1" showErrorMessage="1" sqref="C33:F33" xr:uid="{05860D7D-942E-44D0-B0A2-F6D348FD0F3A}">
      <formula1>Regelung_Tageslicht</formula1>
    </dataValidation>
    <dataValidation type="list" allowBlank="1" showInputMessage="1" showErrorMessage="1" sqref="C28:F28" xr:uid="{3F219DA6-8FCA-4AE7-958B-5B5A0FB0F56B}">
      <formula1>Glasanteil</formula1>
    </dataValidation>
    <dataValidation type="list" allowBlank="1" showInputMessage="1" showErrorMessage="1" sqref="C30:F30" xr:uid="{00FDEC1B-6A65-484E-9C75-510D7225B872}">
      <formula1>Umgebung</formula1>
    </dataValidation>
    <dataValidation type="list" allowBlank="1" showInputMessage="1" showErrorMessage="1" sqref="C29:F29" xr:uid="{895E57B2-C33B-4992-B044-3B5388E1D59F}">
      <formula1>Raumhelligkeit</formula1>
    </dataValidation>
    <dataValidation type="list" allowBlank="1" showInputMessage="1" showErrorMessage="1" sqref="C32:F32" xr:uid="{CFD2A7F9-32F0-428F-A77A-C3FA748CA1B1}">
      <formula1>IF($I$31&lt;6,Sonnenschutz_Regelung_Mit,Sonnenschutz_Regelung_Ohne)</formula1>
    </dataValidation>
    <dataValidation type="list" allowBlank="1" showInputMessage="1" showErrorMessage="1" sqref="C31:F31" xr:uid="{34998AAA-58E5-468C-8AA5-E60E44002C6A}">
      <formula1>Sonnenschutz_Art</formula1>
    </dataValidation>
    <dataValidation type="decimal" allowBlank="1" showInputMessage="1" showErrorMessage="1" sqref="C22:F22" xr:uid="{637FF0BC-4298-4E8F-8628-07239DC75531}">
      <formula1>0</formula1>
      <formula2>9999</formula2>
    </dataValidation>
    <dataValidation type="decimal" allowBlank="1" showInputMessage="1" showErrorMessage="1" sqref="C21:F21" xr:uid="{0BB290CD-1CE8-472E-98F9-D6A83C702A02}">
      <formula1>0</formula1>
      <formula2>365</formula2>
    </dataValidation>
    <dataValidation type="decimal" allowBlank="1" showInputMessage="1" showErrorMessage="1" sqref="C20:F20" xr:uid="{04B66AF6-C338-4B2B-BAEF-2868EA6A3E47}">
      <formula1>0</formula1>
      <formula2>13</formula2>
    </dataValidation>
    <dataValidation type="decimal" allowBlank="1" showInputMessage="1" showErrorMessage="1" sqref="C19:F19" xr:uid="{DA425D3A-4721-4C6A-AA17-FEEB4219152B}">
      <formula1>0</formula1>
      <formula2>11</formula2>
    </dataValidation>
    <dataValidation type="list" allowBlank="1" showInputMessage="1" showErrorMessage="1" sqref="C18:F18" xr:uid="{A23D9895-CF03-4AAA-828C-67838CA6C66D}">
      <formula1>"0.05,0.75"</formula1>
    </dataValidation>
    <dataValidation type="decimal" allowBlank="1" showInputMessage="1" showErrorMessage="1" sqref="C17:F17" xr:uid="{D3C60746-61AE-4C9E-B382-D93FC6D5990A}">
      <formula1>0</formula1>
      <formula2>30</formula2>
    </dataValidation>
    <dataValidation type="decimal" allowBlank="1" showInputMessage="1" showErrorMessage="1" sqref="C15:F15" xr:uid="{37E33FBA-F2D7-41BD-80D4-23BD7B166526}">
      <formula1>0</formula1>
      <formula2>999</formula2>
    </dataValidation>
    <dataValidation type="list" allowBlank="1" showInputMessage="1" showErrorMessage="1" sqref="C9:F9" xr:uid="{E2707066-6686-40B9-B7FE-39F706546EE2}">
      <formula1>RoomTypes</formula1>
    </dataValidation>
    <dataValidation type="list" allowBlank="1" showInputMessage="1" showErrorMessage="1" sqref="C24:F24" xr:uid="{83BEBE59-610D-4AD2-97ED-B1A4247F4F88}">
      <formula1>k_Pr</formula1>
    </dataValidation>
    <dataValidation type="decimal" allowBlank="1" showInputMessage="1" showErrorMessage="1" sqref="C16:F16 C8:F8" xr:uid="{296DBCE2-D788-4E74-BDAA-7C73C2DA9853}">
      <formula1>0</formula1>
      <formula2>1000000</formula2>
    </dataValidation>
    <dataValidation type="textLength" allowBlank="1" showInputMessage="1" showErrorMessage="1" sqref="C6:F7" xr:uid="{BC5B53D1-1AD4-4923-B5FC-75BA6E814A3B}">
      <formula1>0</formula1>
      <formula2>250</formula2>
    </dataValidation>
    <dataValidation type="list" allowBlank="1" showInputMessage="1" showErrorMessage="1" sqref="B80:B84" xr:uid="{6BB106CB-45FE-437A-A51E-9008679EF216}">
      <formula1>LeuchtenListe</formula1>
    </dataValidation>
    <dataValidation type="decimal" operator="greaterThanOrEqual" allowBlank="1" showInputMessage="1" showErrorMessage="1" sqref="E80:E84" xr:uid="{40E5FD2A-A265-430E-874F-0D8908D41681}">
      <formula1>0</formula1>
    </dataValidation>
    <dataValidation type="whole" allowBlank="1" showInputMessage="1" showErrorMessage="1" sqref="D80:D84" xr:uid="{5749DFDC-3E00-4F6B-BA04-C16558B92911}">
      <formula1>0</formula1>
      <formula2>1000000</formula2>
    </dataValidation>
    <dataValidation type="list" allowBlank="1" showInputMessage="1" showErrorMessage="1" sqref="C32:F32" xr:uid="{8DDD557A-6987-475E-951A-BF8A82781273}">
      <formula1>IF($I$31&lt;=5, Sonnenschutz_Regelung_Mit, Sonnenschutz_Regelung_Ohne)</formula1>
    </dataValidation>
  </dataValidations>
  <pageMargins left="0.7" right="0.7" top="0.75" bottom="0.75" header="0.3" footer="0.3"/>
  <legacyDrawing r:id="rId1"/>
  <extLst>
    <ext xmlns:x14="http://schemas.microsoft.com/office/spreadsheetml/2009/9/main" uri="{CCE6A557-97BC-4b89-ADB6-D9C93CAAB3DF}">
      <x14:dataValidations xmlns:xm="http://schemas.microsoft.com/office/excel/2006/main" count="5">
        <x14:dataValidation type="list" allowBlank="1" showInputMessage="1" showErrorMessage="1" xr:uid="{CBA5CB59-D746-458D-9133-F40618AD8D63}">
          <x14:formula1>
            <xm:f>Dropdowns!$A$209:$A$215</xm:f>
          </x14:formula1>
          <xm:sqref>C12:F12</xm:sqref>
        </x14:dataValidation>
        <x14:dataValidation type="list" allowBlank="1" showInputMessage="1" showErrorMessage="1" xr:uid="{3B1FDA13-BA49-4FBD-AC66-FB922106760E}">
          <x14:formula1>
            <xm:f>Dropdowns!$A$60:$A$62</xm:f>
          </x14:formula1>
          <xm:sqref>C27:F33 C23:F24</xm:sqref>
        </x14:dataValidation>
        <x14:dataValidation type="list" allowBlank="1" showInputMessage="1" showErrorMessage="1" xr:uid="{288AC940-608A-47B6-A0C7-1635004E829F}">
          <x14:formula1>
            <xm:f>Dropdowns!$A$92:$A$93</xm:f>
          </x14:formula1>
          <xm:sqref>C11:F11</xm:sqref>
        </x14:dataValidation>
        <x14:dataValidation type="list" allowBlank="1" showInputMessage="1" showErrorMessage="1" xr:uid="{9090AEEB-6ED4-4833-B628-E1C9CD0D48C7}">
          <x14:formula1>
            <xm:f>Dropdowns!$A$28:$A$38</xm:f>
          </x14:formula1>
          <xm:sqref>C28:F28</xm:sqref>
        </x14:dataValidation>
        <x14:dataValidation type="list" allowBlank="1" showInputMessage="1" showErrorMessage="1" xr:uid="{0FBC4ED5-60AF-496B-BC12-9F3AA54F7D8A}">
          <x14:formula1>
            <xm:f>Dropdowns!$A$42:$A$47</xm:f>
          </x14:formula1>
          <xm:sqref>C31:F31</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166B86-E180-4D63-8CF1-22B4E92AA8DE}">
  <dimension ref="A1:X105"/>
  <sheetViews>
    <sheetView workbookViewId="0">
      <selection activeCell="C6" sqref="C6:F6"/>
    </sheetView>
  </sheetViews>
  <sheetFormatPr baseColWidth="10" defaultColWidth="0" defaultRowHeight="0" customHeight="1" zeroHeight="1"/>
  <cols>
    <col min="1" max="1" width="3.33203125" style="356" customWidth="1"/>
    <col min="2" max="2" width="30.77734375" style="90" customWidth="1"/>
    <col min="3" max="6" width="10.77734375" style="97" customWidth="1"/>
    <col min="7" max="7" width="10.77734375" style="97" hidden="1" customWidth="1"/>
    <col min="8" max="8" width="3.33203125" style="97" customWidth="1"/>
    <col min="9" max="10" width="5.6640625" style="81" hidden="1" customWidth="1"/>
    <col min="11" max="11" width="5.6640625" style="96" hidden="1" customWidth="1"/>
    <col min="12" max="16" width="10.77734375" style="96" hidden="1" customWidth="1"/>
    <col min="17" max="17" width="2.77734375" style="96" hidden="1" customWidth="1"/>
    <col min="18" max="24" width="5.6640625" style="96" hidden="1" customWidth="1"/>
    <col min="25" max="16384" width="11.5546875" style="97" hidden="1"/>
  </cols>
  <sheetData>
    <row r="1" spans="1:24" s="90" customFormat="1" ht="16.5" customHeight="1">
      <c r="A1" s="350"/>
      <c r="B1" s="86"/>
      <c r="C1" s="86"/>
      <c r="D1" s="86"/>
      <c r="E1" s="86"/>
      <c r="F1" s="86"/>
      <c r="G1" s="95"/>
      <c r="H1" s="86"/>
      <c r="I1" s="88" t="s">
        <v>5296</v>
      </c>
      <c r="J1" s="88" t="s">
        <v>5293</v>
      </c>
      <c r="K1" s="89" t="s">
        <v>159</v>
      </c>
      <c r="L1" s="403" t="s">
        <v>5294</v>
      </c>
      <c r="M1" s="89"/>
      <c r="N1" s="89"/>
      <c r="O1" s="89"/>
      <c r="P1" s="89"/>
      <c r="Q1" s="89"/>
      <c r="R1" s="89"/>
      <c r="S1" s="89"/>
      <c r="T1" s="89"/>
      <c r="U1" s="89"/>
      <c r="V1" s="89"/>
      <c r="W1" s="89"/>
      <c r="X1" s="89"/>
    </row>
    <row r="2" spans="1:24" s="90" customFormat="1" ht="24.95" customHeight="1">
      <c r="A2" s="350"/>
      <c r="B2" s="86"/>
      <c r="C2" s="86"/>
      <c r="D2" s="86"/>
      <c r="E2" s="86"/>
      <c r="F2" s="86"/>
      <c r="G2" s="95"/>
      <c r="H2" s="86"/>
      <c r="I2" s="88"/>
      <c r="J2" s="88"/>
      <c r="K2" s="89">
        <f>A!$J$2</f>
        <v>1</v>
      </c>
      <c r="L2" s="403"/>
      <c r="M2" s="89"/>
      <c r="N2" s="89"/>
      <c r="O2" s="89"/>
      <c r="P2" s="89"/>
      <c r="Q2" s="89"/>
      <c r="R2" s="89"/>
      <c r="S2" s="89"/>
      <c r="T2" s="89"/>
      <c r="U2" s="89"/>
      <c r="V2" s="89"/>
      <c r="W2" s="89"/>
      <c r="X2" s="89"/>
    </row>
    <row r="3" spans="1:24" s="90" customFormat="1" ht="24.95" customHeight="1" thickBot="1">
      <c r="A3" s="350"/>
      <c r="B3" s="374" t="str" cm="1">
        <f t="array" ref="B3">INDEX(Textes!$B:$D, K3, $K$2)&amp;": "&amp;C6</f>
        <v xml:space="preserve">Raumdatenblatt: </v>
      </c>
      <c r="C3" s="358"/>
      <c r="D3" s="358"/>
      <c r="E3" s="358"/>
      <c r="F3" s="358"/>
      <c r="G3" s="95"/>
      <c r="H3" s="86"/>
      <c r="I3" s="82"/>
      <c r="J3" s="82"/>
      <c r="K3" s="91">
        <v>70</v>
      </c>
      <c r="L3" s="404"/>
      <c r="M3" s="92"/>
      <c r="N3" s="92"/>
      <c r="O3" s="92"/>
      <c r="P3" s="92"/>
      <c r="Q3" s="92"/>
      <c r="R3" s="92"/>
      <c r="S3" s="92"/>
      <c r="T3" s="92"/>
      <c r="U3" s="92"/>
      <c r="V3" s="92"/>
      <c r="W3" s="92"/>
      <c r="X3" s="92"/>
    </row>
    <row r="4" spans="1:24" s="90" customFormat="1" ht="24.95" customHeight="1">
      <c r="A4" s="350"/>
      <c r="B4" s="522" t="str" cm="1">
        <f t="array" ref="B4">IF(J9, INDEX(Textes!$B:$D, K4, $K$2), "")</f>
        <v/>
      </c>
      <c r="C4" s="522"/>
      <c r="D4" s="522"/>
      <c r="E4" s="522"/>
      <c r="F4" s="522"/>
      <c r="G4" s="95"/>
      <c r="H4" s="86"/>
      <c r="I4" s="93"/>
      <c r="J4" s="93"/>
      <c r="K4" s="91">
        <v>132</v>
      </c>
      <c r="L4" s="404"/>
      <c r="M4" s="92"/>
      <c r="N4" s="92"/>
      <c r="O4" s="92"/>
      <c r="P4" s="96"/>
      <c r="Q4" s="91"/>
      <c r="R4" s="91"/>
      <c r="S4" s="91"/>
      <c r="T4" s="91"/>
      <c r="U4" s="91"/>
      <c r="V4" s="91"/>
      <c r="W4" s="91"/>
      <c r="X4" s="91"/>
    </row>
    <row r="5" spans="1:24" s="90" customFormat="1" ht="21.2" customHeight="1">
      <c r="A5" s="350"/>
      <c r="B5" s="94" t="str" cm="1">
        <f t="array" ref="B5">INDEX(Textes!$B:$D, K5, $K$2)</f>
        <v>Raum oder Raumgruppe</v>
      </c>
      <c r="C5" s="86"/>
      <c r="D5" s="86"/>
      <c r="E5" s="86"/>
      <c r="F5" s="86"/>
      <c r="G5" s="95"/>
      <c r="H5" s="86"/>
      <c r="I5" s="82"/>
      <c r="J5" s="82"/>
      <c r="K5" s="91">
        <v>71</v>
      </c>
      <c r="L5" s="405"/>
      <c r="M5" s="91"/>
      <c r="N5" s="91"/>
      <c r="O5" s="91"/>
      <c r="P5" s="96"/>
      <c r="Q5" s="91"/>
      <c r="R5" s="91"/>
      <c r="S5" s="91"/>
      <c r="T5" s="91"/>
      <c r="U5" s="91"/>
      <c r="V5" s="91"/>
      <c r="W5" s="91"/>
      <c r="X5" s="91"/>
    </row>
    <row r="6" spans="1:24" ht="15" customHeight="1">
      <c r="A6" s="351"/>
      <c r="B6" s="80" t="str" cm="1">
        <f t="array" ref="B6">INDEX(Textes!$B:$D, K6, $K$2)</f>
        <v>Name</v>
      </c>
      <c r="C6" s="523"/>
      <c r="D6" s="523"/>
      <c r="E6" s="523"/>
      <c r="F6" s="524"/>
      <c r="G6" s="95"/>
      <c r="H6" s="95"/>
      <c r="K6" s="96">
        <v>72</v>
      </c>
      <c r="L6" s="406"/>
      <c r="Q6" s="91"/>
      <c r="R6" s="91"/>
      <c r="S6" s="91"/>
      <c r="T6" s="91"/>
      <c r="U6" s="91"/>
      <c r="V6" s="91"/>
      <c r="W6" s="91"/>
      <c r="X6" s="91"/>
    </row>
    <row r="7" spans="1:24" ht="15" customHeight="1">
      <c r="A7" s="351"/>
      <c r="B7" s="80" t="str" cm="1">
        <f t="array" ref="B7">INDEX(Textes!$B:$D, K7, $K$2)</f>
        <v>Beschreibung</v>
      </c>
      <c r="C7" s="525"/>
      <c r="D7" s="525"/>
      <c r="E7" s="525"/>
      <c r="F7" s="526"/>
      <c r="G7" s="95"/>
      <c r="H7" s="95"/>
      <c r="K7" s="96">
        <v>73</v>
      </c>
      <c r="L7" s="407"/>
      <c r="M7" s="99"/>
      <c r="N7" s="99"/>
      <c r="O7" s="99"/>
      <c r="Q7" s="91"/>
      <c r="R7" s="91"/>
      <c r="S7" s="91"/>
      <c r="T7" s="91"/>
      <c r="U7" s="91"/>
      <c r="V7" s="91"/>
      <c r="W7" s="91"/>
      <c r="X7" s="91"/>
    </row>
    <row r="8" spans="1:24" ht="15" customHeight="1">
      <c r="A8" s="351"/>
      <c r="B8" s="80" t="str" cm="1">
        <f t="array" ref="B8">INDEX(Textes!$B:$D, K8, $K$2)</f>
        <v>Nettofläche m2</v>
      </c>
      <c r="C8" s="527"/>
      <c r="D8" s="527"/>
      <c r="E8" s="527"/>
      <c r="F8" s="528"/>
      <c r="G8" s="95"/>
      <c r="H8" s="95"/>
      <c r="K8" s="96">
        <v>74</v>
      </c>
      <c r="L8" s="407"/>
      <c r="M8" s="99"/>
      <c r="N8" s="99"/>
      <c r="O8" s="99"/>
      <c r="Q8" s="91"/>
      <c r="R8" s="91"/>
      <c r="S8" s="91"/>
      <c r="T8" s="91"/>
      <c r="U8" s="91"/>
      <c r="V8" s="91"/>
      <c r="W8" s="91"/>
      <c r="X8" s="91"/>
    </row>
    <row r="9" spans="1:24" ht="15" customHeight="1">
      <c r="A9" s="351"/>
      <c r="B9" s="80" t="str" cm="1">
        <f t="array" ref="B9">INDEX(Textes!$B:$D, K9, $K$2)</f>
        <v>Raumnutzung</v>
      </c>
      <c r="C9" s="518"/>
      <c r="D9" s="518"/>
      <c r="E9" s="518"/>
      <c r="F9" s="519"/>
      <c r="G9" s="95"/>
      <c r="H9" s="95"/>
      <c r="I9" s="370">
        <f>IF(ISBLANK(C9), 1, MATCH(C9, Dropdowns!A97:$A$150, 0))</f>
        <v>1</v>
      </c>
      <c r="J9" s="376" t="b">
        <f>(C9=Dropdowns!A150)</f>
        <v>0</v>
      </c>
      <c r="K9" s="96">
        <v>75</v>
      </c>
      <c r="L9" s="408" t="s">
        <v>5291</v>
      </c>
      <c r="M9" s="99"/>
      <c r="N9" s="99"/>
      <c r="O9" s="99"/>
      <c r="Q9" s="91"/>
      <c r="R9" s="91"/>
      <c r="S9" s="91"/>
      <c r="T9" s="91"/>
      <c r="U9" s="91"/>
      <c r="V9" s="91"/>
      <c r="W9" s="91"/>
      <c r="X9" s="91"/>
    </row>
    <row r="10" spans="1:24" ht="30" customHeight="1">
      <c r="A10" s="351"/>
      <c r="B10" s="347" t="str" cm="1">
        <f t="array" ref="B10">INDEX(Textes!$B:$D, K10, $K$2)</f>
        <v>Begründung der Spezialnutzung</v>
      </c>
      <c r="C10" s="529"/>
      <c r="D10" s="529"/>
      <c r="E10" s="529"/>
      <c r="F10" s="530"/>
      <c r="G10" s="95"/>
      <c r="H10" s="95"/>
      <c r="I10" s="82"/>
      <c r="J10" s="376"/>
      <c r="K10" s="91">
        <v>105</v>
      </c>
      <c r="L10" s="407"/>
      <c r="M10" s="99"/>
      <c r="N10" s="99"/>
      <c r="O10" s="99"/>
      <c r="Q10" s="91"/>
      <c r="R10" s="91"/>
      <c r="S10" s="91"/>
      <c r="T10" s="91"/>
      <c r="U10" s="91"/>
      <c r="V10" s="91"/>
      <c r="W10" s="91"/>
      <c r="X10" s="91"/>
    </row>
    <row r="11" spans="1:24" ht="15" customHeight="1">
      <c r="A11" s="351"/>
      <c r="B11" s="80" t="str" cm="1">
        <f t="array" ref="B11">INDEX(Textes!$B:$D, K11, $K$2)</f>
        <v>Sehbedingung</v>
      </c>
      <c r="C11" s="518"/>
      <c r="D11" s="518"/>
      <c r="E11" s="518"/>
      <c r="F11" s="519"/>
      <c r="G11" s="95"/>
      <c r="H11" s="95"/>
      <c r="I11" s="370" t="str">
        <f>IF(ISBLANK(C11), "-", MATCH(C11, Dropdowns!$A$92:$A$93, 0))</f>
        <v>-</v>
      </c>
      <c r="J11" s="376" t="b">
        <f>(I11=2)</f>
        <v>0</v>
      </c>
      <c r="K11" s="96">
        <v>76</v>
      </c>
      <c r="L11" s="408" t="s">
        <v>5292</v>
      </c>
      <c r="M11" s="99"/>
      <c r="N11" s="99"/>
      <c r="O11" s="99"/>
      <c r="Q11" s="91"/>
      <c r="R11" s="91"/>
      <c r="S11" s="91"/>
      <c r="T11" s="91"/>
      <c r="U11" s="91"/>
      <c r="V11" s="91"/>
      <c r="W11" s="91"/>
      <c r="X11" s="91"/>
    </row>
    <row r="12" spans="1:24" s="346" customFormat="1" ht="30" customHeight="1">
      <c r="A12" s="352"/>
      <c r="B12" s="347" t="str" cm="1">
        <f t="array" ref="B12">INDEX(Textes!$B:$D, K12, $K$2)</f>
        <v>Begründung für die besonderen Anforderungen</v>
      </c>
      <c r="C12" s="531"/>
      <c r="D12" s="531"/>
      <c r="E12" s="531"/>
      <c r="F12" s="532"/>
      <c r="G12" s="95"/>
      <c r="H12" s="343"/>
      <c r="I12" s="81"/>
      <c r="J12" s="81"/>
      <c r="K12" s="344">
        <v>117</v>
      </c>
      <c r="L12" s="409"/>
      <c r="M12" s="345"/>
      <c r="N12" s="345"/>
      <c r="O12" s="345"/>
      <c r="P12" s="96"/>
      <c r="Q12" s="91"/>
      <c r="R12" s="91"/>
      <c r="S12" s="91"/>
      <c r="T12" s="91"/>
      <c r="U12" s="91"/>
      <c r="V12" s="91"/>
      <c r="W12" s="91"/>
      <c r="X12" s="91"/>
    </row>
    <row r="13" spans="1:24" ht="16.5">
      <c r="A13" s="351"/>
      <c r="B13" s="86"/>
      <c r="C13" s="100"/>
      <c r="D13" s="95"/>
      <c r="E13" s="95"/>
      <c r="F13" s="95"/>
      <c r="G13" s="95"/>
      <c r="H13" s="95"/>
      <c r="L13" s="406"/>
      <c r="Q13" s="91"/>
      <c r="R13" s="91"/>
      <c r="S13" s="91"/>
      <c r="T13" s="91"/>
      <c r="U13" s="91"/>
      <c r="V13" s="91"/>
      <c r="W13" s="91"/>
      <c r="X13" s="91"/>
    </row>
    <row r="14" spans="1:24" s="90" customFormat="1" ht="21.2" customHeight="1">
      <c r="A14" s="353"/>
      <c r="B14" s="94" t="str" cm="1">
        <f t="array" ref="B14">INDEX(Textes!$B:$D, K14, $K$2)</f>
        <v>Nutzung</v>
      </c>
      <c r="C14" s="86"/>
      <c r="D14" s="86"/>
      <c r="E14" s="86"/>
      <c r="F14" s="86"/>
      <c r="G14" s="95"/>
      <c r="H14" s="86"/>
      <c r="I14" s="82"/>
      <c r="J14" s="82"/>
      <c r="K14" s="91">
        <v>77</v>
      </c>
      <c r="L14" s="405"/>
      <c r="M14" s="91"/>
      <c r="N14" s="91"/>
      <c r="O14" s="91"/>
      <c r="P14" s="96"/>
      <c r="Q14" s="91"/>
      <c r="R14" s="91"/>
      <c r="S14" s="91"/>
      <c r="T14" s="91"/>
      <c r="U14" s="91"/>
      <c r="V14" s="91"/>
      <c r="W14" s="91"/>
      <c r="X14" s="91"/>
    </row>
    <row r="15" spans="1:24" ht="15" customHeight="1">
      <c r="A15" s="351"/>
      <c r="B15" s="80" t="str" cm="1">
        <f t="array" ref="B15">INDEX(Textes!$B:$D, K15, $K$2)</f>
        <v>Raumlänge (m)</v>
      </c>
      <c r="C15" s="535"/>
      <c r="D15" s="535"/>
      <c r="E15" s="535"/>
      <c r="F15" s="536"/>
      <c r="G15" s="95"/>
      <c r="H15" s="95"/>
      <c r="K15" s="96">
        <v>108</v>
      </c>
      <c r="L15" s="407"/>
      <c r="M15" s="99"/>
      <c r="N15" s="99"/>
      <c r="O15" s="99"/>
      <c r="Q15" s="91"/>
      <c r="R15" s="91"/>
      <c r="S15" s="91"/>
      <c r="T15" s="91"/>
      <c r="U15" s="91"/>
      <c r="V15" s="91"/>
      <c r="W15" s="91"/>
      <c r="X15" s="91"/>
    </row>
    <row r="16" spans="1:24" ht="15" customHeight="1">
      <c r="A16" s="351"/>
      <c r="B16" s="80" t="str" cm="1">
        <f t="array" ref="B16">INDEX(Textes!$B:$D, K16, $K$2)</f>
        <v>Raumtiefe (m)</v>
      </c>
      <c r="C16" s="533">
        <f>IFERROR(C8/C15, 0)</f>
        <v>0</v>
      </c>
      <c r="D16" s="533"/>
      <c r="E16" s="533"/>
      <c r="F16" s="534"/>
      <c r="G16" s="95"/>
      <c r="H16" s="95"/>
      <c r="K16" s="96">
        <v>109</v>
      </c>
      <c r="L16" s="407"/>
      <c r="M16" s="99"/>
      <c r="N16" s="99"/>
      <c r="O16" s="99"/>
      <c r="Q16" s="91"/>
      <c r="R16" s="91"/>
      <c r="S16" s="91"/>
      <c r="T16" s="91"/>
      <c r="U16" s="91"/>
      <c r="V16" s="91"/>
      <c r="W16" s="91"/>
      <c r="X16" s="91"/>
    </row>
    <row r="17" spans="1:24" ht="15" customHeight="1">
      <c r="A17" s="351"/>
      <c r="B17" s="80" t="str" cm="1">
        <f t="array" ref="B17">INDEX(Textes!$B:$D, K17, $K$2)</f>
        <v>Raumhöhe (m)</v>
      </c>
      <c r="C17" s="535"/>
      <c r="D17" s="535"/>
      <c r="E17" s="535"/>
      <c r="F17" s="536"/>
      <c r="G17" s="95"/>
      <c r="H17" s="95"/>
      <c r="K17" s="96">
        <v>110</v>
      </c>
      <c r="L17" s="407"/>
      <c r="M17" s="99"/>
      <c r="N17" s="99"/>
      <c r="O17" s="99"/>
      <c r="Q17" s="91"/>
      <c r="R17" s="91"/>
      <c r="S17" s="91"/>
      <c r="T17" s="91"/>
      <c r="U17" s="91"/>
      <c r="V17" s="91"/>
      <c r="W17" s="91"/>
      <c r="X17" s="91"/>
    </row>
    <row r="18" spans="1:24" ht="15" customHeight="1">
      <c r="A18" s="351"/>
      <c r="B18" s="80" t="str" cm="1">
        <f t="array" ref="B18">INDEX(Textes!$B:$D, K18, $K$2)</f>
        <v>Bewertungsebene (m)</v>
      </c>
      <c r="C18" s="537"/>
      <c r="D18" s="537"/>
      <c r="E18" s="537"/>
      <c r="F18" s="538"/>
      <c r="G18" s="95"/>
      <c r="H18" s="95"/>
      <c r="K18" s="96">
        <v>111</v>
      </c>
      <c r="L18" s="407"/>
      <c r="M18" s="99"/>
      <c r="N18" s="99"/>
      <c r="O18" s="99"/>
      <c r="Q18" s="91"/>
      <c r="R18" s="91"/>
      <c r="S18" s="91"/>
      <c r="T18" s="91"/>
      <c r="U18" s="91"/>
      <c r="V18" s="91"/>
      <c r="W18" s="91"/>
      <c r="X18" s="91"/>
    </row>
    <row r="19" spans="1:24" ht="15" customHeight="1">
      <c r="A19" s="351"/>
      <c r="B19" s="80" t="str" cm="1">
        <f t="array" ref="B19">INDEX(Textes!$B:$D, K19, $K$2)</f>
        <v>Betriebsstunden am Tag (h/d)</v>
      </c>
      <c r="C19" s="523"/>
      <c r="D19" s="523"/>
      <c r="E19" s="523"/>
      <c r="F19" s="524"/>
      <c r="G19" s="95"/>
      <c r="H19" s="95"/>
      <c r="K19" s="96">
        <v>112</v>
      </c>
      <c r="L19" s="407"/>
      <c r="M19" s="99"/>
      <c r="N19" s="99"/>
      <c r="O19" s="99"/>
      <c r="Q19" s="91"/>
      <c r="R19" s="91"/>
      <c r="S19" s="91"/>
      <c r="T19" s="91"/>
      <c r="U19" s="91"/>
      <c r="V19" s="91"/>
      <c r="W19" s="91"/>
      <c r="X19" s="91"/>
    </row>
    <row r="20" spans="1:24" ht="15" customHeight="1">
      <c r="A20" s="351"/>
      <c r="B20" s="80" t="str" cm="1">
        <f t="array" ref="B20">INDEX(Textes!$B:$D, K20, $K$2)</f>
        <v>Betriebsstunden nachts (h/d)</v>
      </c>
      <c r="C20" s="523"/>
      <c r="D20" s="523"/>
      <c r="E20" s="523"/>
      <c r="F20" s="524"/>
      <c r="G20" s="95"/>
      <c r="H20" s="95"/>
      <c r="K20" s="96">
        <v>113</v>
      </c>
      <c r="L20" s="407"/>
      <c r="M20" s="99"/>
      <c r="N20" s="99"/>
      <c r="O20" s="99"/>
      <c r="Q20" s="91"/>
      <c r="R20" s="91"/>
      <c r="S20" s="91"/>
      <c r="T20" s="91"/>
      <c r="U20" s="91"/>
      <c r="V20" s="91"/>
      <c r="W20" s="91"/>
      <c r="X20" s="91"/>
    </row>
    <row r="21" spans="1:24" ht="15" customHeight="1">
      <c r="A21" s="351"/>
      <c r="B21" s="80" t="str" cm="1">
        <f t="array" ref="B21">INDEX(Textes!$B:$D, K21, $K$2)</f>
        <v>Tage pro Jahr (d/a)</v>
      </c>
      <c r="C21" s="523"/>
      <c r="D21" s="523"/>
      <c r="E21" s="523"/>
      <c r="F21" s="524"/>
      <c r="G21" s="95"/>
      <c r="H21" s="95"/>
      <c r="K21" s="96">
        <v>114</v>
      </c>
      <c r="L21" s="407"/>
      <c r="M21" s="99"/>
      <c r="N21" s="99"/>
      <c r="O21" s="99"/>
      <c r="Q21" s="91"/>
      <c r="R21" s="91"/>
      <c r="S21" s="91"/>
      <c r="T21" s="91"/>
      <c r="U21" s="91"/>
      <c r="V21" s="91"/>
      <c r="W21" s="91"/>
      <c r="X21" s="91"/>
    </row>
    <row r="22" spans="1:24" ht="15" customHeight="1">
      <c r="A22" s="351"/>
      <c r="B22" s="80" t="str" cm="1">
        <f t="array" ref="B22">INDEX(Textes!$B:$D, K22, $K$2)</f>
        <v>Beleuchtungsstärke (lx)</v>
      </c>
      <c r="C22" s="523"/>
      <c r="D22" s="523"/>
      <c r="E22" s="523"/>
      <c r="F22" s="524"/>
      <c r="G22" s="95"/>
      <c r="H22" s="95"/>
      <c r="K22" s="96">
        <v>116</v>
      </c>
      <c r="L22" s="407"/>
      <c r="M22" s="99"/>
      <c r="N22" s="99"/>
      <c r="O22" s="99"/>
      <c r="Q22" s="91"/>
      <c r="R22" s="91"/>
      <c r="S22" s="91"/>
      <c r="T22" s="91"/>
      <c r="U22" s="91"/>
      <c r="V22" s="91"/>
      <c r="W22" s="91"/>
      <c r="X22" s="91"/>
    </row>
    <row r="23" spans="1:24" ht="15" customHeight="1">
      <c r="A23" s="351"/>
      <c r="B23" s="80" t="str" cm="1">
        <f t="array" ref="B23">INDEX(Textes!$B:$D, K23, $K$2)</f>
        <v>Art der Nutzung</v>
      </c>
      <c r="C23" s="518"/>
      <c r="D23" s="518"/>
      <c r="E23" s="518"/>
      <c r="F23" s="519"/>
      <c r="G23" s="95"/>
      <c r="H23" s="95"/>
      <c r="I23" s="370">
        <f>IFERROR(MATCH(C23, Dropdowns!$A$60:$A$62, 0), 1)</f>
        <v>1</v>
      </c>
      <c r="K23" s="96">
        <v>115</v>
      </c>
      <c r="L23" s="407"/>
      <c r="M23" s="99"/>
      <c r="N23" s="99"/>
      <c r="O23" s="99"/>
      <c r="Q23" s="91"/>
      <c r="R23" s="91"/>
      <c r="S23" s="91"/>
      <c r="T23" s="91"/>
      <c r="U23" s="91"/>
      <c r="V23" s="91"/>
      <c r="W23" s="91"/>
      <c r="X23" s="91"/>
    </row>
    <row r="24" spans="1:24" ht="15" customHeight="1">
      <c r="A24" s="351"/>
      <c r="B24" s="367" t="str" cm="1">
        <f t="array" ref="B24">INDEX(Textes!$B:$D, K24, $K$2)</f>
        <v>Regelung Präsenz</v>
      </c>
      <c r="C24" s="518"/>
      <c r="D24" s="518"/>
      <c r="E24" s="518"/>
      <c r="F24" s="519"/>
      <c r="G24" s="95"/>
      <c r="I24" s="370">
        <f>IFERROR(MATCH(C24, IF($B$36=2017, Dropdowns!$A$67:$A$76, Dropdowns!$A$79:$A$87), 0), 1)</f>
        <v>1</v>
      </c>
      <c r="K24" s="96">
        <v>78</v>
      </c>
      <c r="L24" s="406"/>
      <c r="Q24" s="91"/>
      <c r="R24" s="91"/>
      <c r="S24" s="91"/>
      <c r="T24" s="91"/>
      <c r="U24" s="91"/>
      <c r="V24" s="91"/>
      <c r="W24" s="91"/>
      <c r="X24" s="91"/>
    </row>
    <row r="25" spans="1:24" ht="16.5">
      <c r="A25" s="351"/>
      <c r="B25" s="86"/>
      <c r="C25" s="100"/>
      <c r="D25" s="95"/>
      <c r="E25" s="95"/>
      <c r="F25" s="95"/>
      <c r="G25" s="95"/>
      <c r="H25" s="95"/>
      <c r="L25" s="406"/>
      <c r="Q25" s="91"/>
      <c r="R25" s="91"/>
      <c r="S25" s="91"/>
      <c r="T25" s="91"/>
      <c r="U25" s="91"/>
      <c r="V25" s="91"/>
      <c r="W25" s="91"/>
      <c r="X25" s="91"/>
    </row>
    <row r="26" spans="1:24" s="90" customFormat="1" ht="21.2" customHeight="1">
      <c r="A26" s="350"/>
      <c r="B26" s="94" t="str" cm="1">
        <f t="array" ref="B26">INDEX(Textes!$B:$D, K26, $K$2)</f>
        <v>Tageslicht</v>
      </c>
      <c r="C26" s="86"/>
      <c r="D26" s="86"/>
      <c r="E26" s="86"/>
      <c r="F26" s="86"/>
      <c r="G26" s="95"/>
      <c r="H26" s="86"/>
      <c r="I26" s="82"/>
      <c r="J26" s="81"/>
      <c r="K26" s="91">
        <v>79</v>
      </c>
      <c r="L26" s="410"/>
      <c r="M26" s="106"/>
      <c r="N26" s="106"/>
      <c r="O26" s="106"/>
      <c r="P26" s="96"/>
      <c r="Q26" s="91"/>
      <c r="R26" s="91"/>
      <c r="S26" s="91"/>
      <c r="T26" s="91"/>
      <c r="U26" s="91"/>
      <c r="V26" s="91"/>
      <c r="W26" s="91"/>
      <c r="X26" s="91"/>
    </row>
    <row r="27" spans="1:24" ht="15" customHeight="1">
      <c r="A27" s="351"/>
      <c r="B27" s="80" t="str" cm="1">
        <f t="array" ref="B27">INDEX(Textes!$B:$D, K27, $K$2)</f>
        <v>Tageslichtnutzung</v>
      </c>
      <c r="C27" s="518"/>
      <c r="D27" s="518"/>
      <c r="E27" s="518"/>
      <c r="F27" s="519"/>
      <c r="G27" s="95"/>
      <c r="H27" s="95"/>
      <c r="J27" s="376" t="b">
        <f>(C27=Dropdowns!$A$196)</f>
        <v>0</v>
      </c>
      <c r="K27" s="96">
        <v>107</v>
      </c>
      <c r="L27" s="408" t="s">
        <v>5295</v>
      </c>
      <c r="Q27" s="91"/>
      <c r="R27" s="91"/>
      <c r="S27" s="91"/>
      <c r="T27" s="91"/>
      <c r="U27" s="91"/>
      <c r="V27" s="91"/>
      <c r="W27" s="91"/>
      <c r="X27" s="91"/>
    </row>
    <row r="28" spans="1:24" ht="15" customHeight="1">
      <c r="A28" s="351"/>
      <c r="B28" s="80" t="str" cm="1">
        <f t="array" ref="B28">INDEX(Textes!$B:$D, K28, $K$2)</f>
        <v>Glasanteil</v>
      </c>
      <c r="C28" s="520"/>
      <c r="D28" s="520"/>
      <c r="E28" s="520"/>
      <c r="F28" s="521"/>
      <c r="G28" s="95"/>
      <c r="H28" s="95"/>
      <c r="J28" s="377"/>
      <c r="K28" s="96">
        <v>80</v>
      </c>
      <c r="L28" s="406"/>
      <c r="Q28" s="91"/>
      <c r="R28" s="91"/>
      <c r="S28" s="91"/>
      <c r="T28" s="91"/>
      <c r="U28" s="91"/>
      <c r="V28" s="91"/>
      <c r="W28" s="91"/>
      <c r="X28" s="91"/>
    </row>
    <row r="29" spans="1:24" ht="15" customHeight="1">
      <c r="A29" s="351"/>
      <c r="B29" s="80" t="str" cm="1">
        <f t="array" ref="B29">INDEX(Textes!$B:$D, K29, $K$2)</f>
        <v>Raumhelligkeit</v>
      </c>
      <c r="C29" s="518"/>
      <c r="D29" s="518"/>
      <c r="E29" s="518"/>
      <c r="F29" s="519"/>
      <c r="G29" s="95"/>
      <c r="H29" s="95"/>
      <c r="I29" s="370">
        <f>IFERROR(MATCH(C29, Dropdowns!$A$16:$A$18, 0), 1)</f>
        <v>1</v>
      </c>
      <c r="K29" s="91">
        <v>81</v>
      </c>
      <c r="L29" s="411"/>
      <c r="M29" s="107"/>
      <c r="N29" s="107"/>
      <c r="O29" s="107"/>
      <c r="Q29" s="91"/>
      <c r="R29" s="91"/>
      <c r="S29" s="91"/>
      <c r="T29" s="91"/>
      <c r="U29" s="91"/>
      <c r="V29" s="91"/>
      <c r="W29" s="91"/>
      <c r="X29" s="91"/>
    </row>
    <row r="30" spans="1:24" ht="15" customHeight="1">
      <c r="A30" s="351"/>
      <c r="B30" s="80" t="str" cm="1">
        <f t="array" ref="B30">INDEX(Textes!$B:$D, K30, $K$2)</f>
        <v>Verschattung Umgebung</v>
      </c>
      <c r="C30" s="518"/>
      <c r="D30" s="518"/>
      <c r="E30" s="518"/>
      <c r="F30" s="519"/>
      <c r="G30" s="95"/>
      <c r="H30" s="95"/>
      <c r="I30" s="370">
        <f>IFERROR(MATCH(C30, Dropdowns!$A$22:$A$24, 0), 1)</f>
        <v>1</v>
      </c>
      <c r="K30" s="96">
        <v>82</v>
      </c>
      <c r="L30" s="411"/>
      <c r="M30" s="107"/>
      <c r="N30" s="107"/>
      <c r="O30" s="107"/>
      <c r="Q30" s="91"/>
      <c r="R30" s="91"/>
      <c r="S30" s="91"/>
      <c r="T30" s="91"/>
      <c r="U30" s="91"/>
      <c r="V30" s="91"/>
      <c r="W30" s="91"/>
      <c r="X30" s="91"/>
    </row>
    <row r="31" spans="1:24" ht="15" customHeight="1">
      <c r="A31" s="351"/>
      <c r="B31" s="80" t="str" cm="1">
        <f t="array" ref="B31">INDEX(Textes!$B:$D, K31, $K$2)</f>
        <v>Sonnenschutz Art</v>
      </c>
      <c r="C31" s="518"/>
      <c r="D31" s="518"/>
      <c r="E31" s="518"/>
      <c r="F31" s="519"/>
      <c r="G31" s="95"/>
      <c r="H31" s="95"/>
      <c r="I31" s="370">
        <f>IFERROR(MATCH(C31, Dropdowns!$A$42:$A$47, 0), 1)</f>
        <v>1</v>
      </c>
      <c r="K31" s="91">
        <v>83</v>
      </c>
      <c r="L31" s="406"/>
      <c r="Q31" s="91"/>
      <c r="R31" s="91"/>
      <c r="S31" s="91"/>
      <c r="T31" s="91"/>
      <c r="U31" s="91"/>
      <c r="V31" s="91"/>
      <c r="W31" s="91"/>
      <c r="X31" s="91"/>
    </row>
    <row r="32" spans="1:24" ht="15" customHeight="1">
      <c r="A32" s="351"/>
      <c r="B32" s="80" t="str" cm="1">
        <f t="array" ref="B32">INDEX(Textes!$B:$D, K32, $K$2)</f>
        <v>Sonnenschutz Regelung</v>
      </c>
      <c r="C32" s="518"/>
      <c r="D32" s="518"/>
      <c r="E32" s="518"/>
      <c r="F32" s="519"/>
      <c r="G32" s="95"/>
      <c r="H32" s="95"/>
      <c r="I32" s="370">
        <f>IFERROR(MATCH(C32, Dropdowns!$A$51:$A$56, 0), 1)</f>
        <v>1</v>
      </c>
      <c r="K32" s="96">
        <v>84</v>
      </c>
      <c r="L32" s="406"/>
      <c r="Q32" s="91"/>
      <c r="R32" s="91"/>
      <c r="S32" s="91"/>
      <c r="T32" s="91"/>
      <c r="U32" s="91"/>
      <c r="V32" s="91"/>
      <c r="W32" s="91"/>
      <c r="X32" s="91"/>
    </row>
    <row r="33" spans="1:24" ht="15" customHeight="1">
      <c r="A33" s="351"/>
      <c r="B33" s="80" t="str" cm="1">
        <f t="array" ref="B33">INDEX(Textes!$B:$D, K33, $K$2)</f>
        <v>Regelung Tageslicht</v>
      </c>
      <c r="C33" s="518"/>
      <c r="D33" s="518"/>
      <c r="E33" s="518"/>
      <c r="F33" s="519"/>
      <c r="G33" s="95"/>
      <c r="H33" s="95"/>
      <c r="I33" s="370">
        <f>IFERROR(MATCH(C33, Dropdowns!$A$8:$A$12, 0), 1)</f>
        <v>1</v>
      </c>
      <c r="K33" s="91">
        <v>85</v>
      </c>
      <c r="L33" s="406"/>
      <c r="Q33" s="91"/>
      <c r="R33" s="91"/>
      <c r="S33" s="91"/>
      <c r="T33" s="91"/>
      <c r="U33" s="91"/>
      <c r="V33" s="91"/>
      <c r="W33" s="91"/>
      <c r="X33" s="91"/>
    </row>
    <row r="34" spans="1:24" ht="16.5">
      <c r="A34" s="351"/>
      <c r="B34" s="86"/>
      <c r="C34" s="95"/>
      <c r="D34" s="95"/>
      <c r="E34" s="95"/>
      <c r="F34" s="95"/>
      <c r="G34" s="95"/>
      <c r="H34" s="95"/>
      <c r="L34" s="406"/>
      <c r="M34" s="108"/>
      <c r="N34" s="108"/>
      <c r="O34" s="108"/>
      <c r="Q34" s="91"/>
      <c r="R34" s="91"/>
      <c r="S34" s="91"/>
      <c r="T34" s="91"/>
      <c r="U34" s="91"/>
      <c r="V34" s="91"/>
      <c r="W34" s="91"/>
      <c r="X34" s="91"/>
    </row>
    <row r="35" spans="1:24" s="90" customFormat="1" ht="21.2" hidden="1" customHeight="1">
      <c r="A35" s="354"/>
      <c r="B35" s="102"/>
      <c r="C35" s="103"/>
      <c r="D35" s="103"/>
      <c r="E35" s="103"/>
      <c r="F35" s="103"/>
      <c r="G35" s="103"/>
      <c r="H35" s="101"/>
      <c r="I35" s="416"/>
      <c r="J35" s="414"/>
      <c r="K35" s="108"/>
      <c r="L35" s="406"/>
      <c r="M35" s="108"/>
      <c r="N35" s="108"/>
      <c r="O35" s="108"/>
      <c r="P35" s="96"/>
      <c r="Q35" s="91"/>
      <c r="R35" s="91"/>
      <c r="S35" s="91"/>
      <c r="T35" s="91"/>
      <c r="U35" s="91"/>
      <c r="V35" s="91"/>
      <c r="W35" s="91"/>
      <c r="X35" s="91"/>
    </row>
    <row r="36" spans="1:24" s="90" customFormat="1" ht="21.2" hidden="1" customHeight="1">
      <c r="A36" s="354"/>
      <c r="B36" s="174">
        <f>A!$H$5</f>
        <v>2023</v>
      </c>
      <c r="C36" s="103" t="s">
        <v>130</v>
      </c>
      <c r="D36" s="103" t="s">
        <v>131</v>
      </c>
      <c r="E36" s="103" t="s">
        <v>132</v>
      </c>
      <c r="F36" s="103" t="s">
        <v>5297</v>
      </c>
      <c r="G36" s="103" t="s">
        <v>5312</v>
      </c>
      <c r="H36" s="101"/>
      <c r="I36" s="413"/>
      <c r="J36" s="429" t="b">
        <f>A!N10</f>
        <v>0</v>
      </c>
      <c r="K36" s="108"/>
      <c r="L36" s="408" t="s">
        <v>5311</v>
      </c>
      <c r="M36" s="104"/>
      <c r="N36" s="104"/>
      <c r="O36" s="104"/>
      <c r="P36" s="96"/>
      <c r="Q36" s="91"/>
      <c r="R36" s="91"/>
      <c r="S36" s="91"/>
      <c r="T36" s="91"/>
      <c r="U36" s="91"/>
      <c r="V36" s="91"/>
      <c r="W36" s="91"/>
      <c r="X36" s="91"/>
    </row>
    <row r="37" spans="1:24" ht="15" hidden="1" customHeight="1">
      <c r="A37" s="354"/>
      <c r="B37" s="385" t="s">
        <v>179</v>
      </c>
      <c r="C37" s="384" cm="1">
        <f t="array" ref="C37">IF($J$9, $C15, INDEX(DB_SIA, $I$9, $I37))</f>
        <v>3.5</v>
      </c>
      <c r="D37" s="384" cm="1">
        <f t="array" ref="D37">IF($J$9, $C15, INDEX(DB_SIA, $I$9, $I37))</f>
        <v>3.5</v>
      </c>
      <c r="E37" s="384" cm="1">
        <f t="array" ref="E37">IF($J$9, $C15, INDEX(DB_SIA, $I$9, $I37))</f>
        <v>3.5</v>
      </c>
      <c r="F37" s="384" cm="1">
        <f t="array" ref="F37">IF($J$9, $C15, INDEX(DB_SIA, $I$9, $I37))</f>
        <v>3.5</v>
      </c>
      <c r="G37" s="384" cm="1">
        <f t="array" ref="G37">IF($J$9, $C15, INDEX(DB_SIA, $I$9, $I37))</f>
        <v>3.5</v>
      </c>
      <c r="H37" s="101"/>
      <c r="I37" s="421">
        <v>2</v>
      </c>
      <c r="J37" s="414"/>
      <c r="K37" s="108"/>
      <c r="L37" s="406"/>
      <c r="M37" s="389" t="s">
        <v>5302</v>
      </c>
      <c r="Q37" s="91"/>
      <c r="R37" s="91"/>
      <c r="S37" s="91"/>
      <c r="T37" s="91"/>
      <c r="U37" s="91"/>
      <c r="V37" s="91"/>
      <c r="W37" s="91"/>
      <c r="X37" s="91"/>
    </row>
    <row r="38" spans="1:24" ht="15" hidden="1" customHeight="1">
      <c r="A38" s="354"/>
      <c r="B38" s="385" t="s">
        <v>180</v>
      </c>
      <c r="C38" s="384" cm="1">
        <f t="array" ref="C38">IF($J$9, $C16, INDEX(DB_SIA, $I$9, $I38))</f>
        <v>4</v>
      </c>
      <c r="D38" s="384" cm="1">
        <f t="array" ref="D38">IF($J$9, $C16, INDEX(DB_SIA, $I$9, $I38))</f>
        <v>4</v>
      </c>
      <c r="E38" s="384" cm="1">
        <f t="array" ref="E38">IF($J$9, $C16, INDEX(DB_SIA, $I$9, $I38))</f>
        <v>4</v>
      </c>
      <c r="F38" s="384" cm="1">
        <f t="array" ref="F38">IF($J$9, $C16, INDEX(DB_SIA, $I$9, $I38))</f>
        <v>4</v>
      </c>
      <c r="G38" s="384" cm="1">
        <f t="array" ref="G38">IF($J$9, $C16, INDEX(DB_SIA, $I$9, $I38))</f>
        <v>4</v>
      </c>
      <c r="H38" s="101"/>
      <c r="I38" s="421">
        <v>3</v>
      </c>
      <c r="J38" s="414"/>
      <c r="K38" s="108"/>
      <c r="L38" s="406"/>
      <c r="M38" s="418" t="s">
        <v>5303</v>
      </c>
      <c r="Q38" s="91"/>
      <c r="R38" s="91"/>
      <c r="S38" s="91"/>
      <c r="T38" s="91"/>
      <c r="U38" s="91"/>
      <c r="V38" s="91"/>
      <c r="W38" s="91"/>
      <c r="X38" s="91"/>
    </row>
    <row r="39" spans="1:24" ht="15" hidden="1" customHeight="1">
      <c r="A39" s="354"/>
      <c r="B39" s="385" t="s">
        <v>152</v>
      </c>
      <c r="C39" s="384" cm="1">
        <f t="array" ref="C39">IF($J$9, $C17, INDEX(DB_SIA, $I$9, $I39))</f>
        <v>2.2000000000000002</v>
      </c>
      <c r="D39" s="384" cm="1">
        <f t="array" ref="D39">IF($J$9, $C17, INDEX(DB_SIA, $I$9, $I39))</f>
        <v>2.2000000000000002</v>
      </c>
      <c r="E39" s="384" cm="1">
        <f t="array" ref="E39">IF($J$9, $C17, INDEX(DB_SIA, $I$9, $I39))</f>
        <v>2.2000000000000002</v>
      </c>
      <c r="F39" s="384" cm="1">
        <f t="array" ref="F39">IF($J$9, $C17, INDEX(DB_SIA, $I$9, $I39))</f>
        <v>2.2000000000000002</v>
      </c>
      <c r="G39" s="384" cm="1">
        <f t="array" ref="G39">IF($J$9, $C17, INDEX(DB_SIA, $I$9, $I39))</f>
        <v>2.2000000000000002</v>
      </c>
      <c r="H39" s="101"/>
      <c r="I39" s="421">
        <v>4</v>
      </c>
      <c r="J39" s="414"/>
      <c r="K39" s="108"/>
      <c r="L39" s="406"/>
      <c r="M39" s="419" t="s">
        <v>5304</v>
      </c>
      <c r="Q39" s="91"/>
      <c r="R39" s="91"/>
      <c r="S39" s="91"/>
      <c r="T39" s="91"/>
      <c r="U39" s="91"/>
      <c r="V39" s="91"/>
      <c r="W39" s="91"/>
      <c r="X39" s="91"/>
    </row>
    <row r="40" spans="1:24" ht="15" hidden="1" customHeight="1">
      <c r="A40" s="354"/>
      <c r="B40" s="386" t="s">
        <v>181</v>
      </c>
      <c r="C40" s="384" cm="1">
        <f t="array" ref="C40">IF($J$9, $C18, INDEX(DB_SIA, $I$9, $I40))</f>
        <v>0.05</v>
      </c>
      <c r="D40" s="384" cm="1">
        <f t="array" ref="D40">IF($J$9, $C18, INDEX(DB_SIA, $I$9, $I40))</f>
        <v>0.05</v>
      </c>
      <c r="E40" s="384" cm="1">
        <f t="array" ref="E40">IF($J$9, $C18, INDEX(DB_SIA, $I$9, $I40))</f>
        <v>0.05</v>
      </c>
      <c r="F40" s="384" cm="1">
        <f t="array" ref="F40">IF($J$9, $C18, INDEX(DB_SIA, $I$9, $I40))</f>
        <v>0.05</v>
      </c>
      <c r="G40" s="384" cm="1">
        <f t="array" ref="G40">IF($J$9, $C18, INDEX(DB_SIA, $I$9, $I40))</f>
        <v>0.05</v>
      </c>
      <c r="H40" s="101"/>
      <c r="I40" s="421">
        <v>5</v>
      </c>
      <c r="J40" s="414"/>
      <c r="K40" s="108"/>
      <c r="L40" s="406"/>
      <c r="M40" s="417" t="s">
        <v>5305</v>
      </c>
      <c r="Q40" s="91"/>
      <c r="R40" s="91"/>
      <c r="S40" s="91"/>
      <c r="T40" s="91"/>
      <c r="U40" s="91"/>
      <c r="V40" s="91"/>
      <c r="W40" s="91"/>
      <c r="X40" s="91"/>
    </row>
    <row r="41" spans="1:24" ht="15" hidden="1" customHeight="1">
      <c r="A41" s="354"/>
      <c r="B41" s="389" t="s">
        <v>198</v>
      </c>
      <c r="C41" s="378">
        <f>(C$37*C$38) / ((C$39-C$40)*(C$37+C$38))</f>
        <v>0.86821705426356566</v>
      </c>
      <c r="D41" s="378">
        <f>(D$37*D$38) / ((D$39-D$40)*(D$37+D$38))</f>
        <v>0.86821705426356566</v>
      </c>
      <c r="E41" s="378">
        <f>(E$37*E$38) / ((E$39-E$40)*(E$37+E$38))</f>
        <v>0.86821705426356566</v>
      </c>
      <c r="F41" s="378">
        <f>(F$37*F$38) / ((F$39-F$40)*(F$37+F$38))</f>
        <v>0.86821705426356566</v>
      </c>
      <c r="G41" s="378">
        <f>(G$37*G$38) / ((G$39-G$40)*(G$37+G$38))</f>
        <v>0.86821705426356566</v>
      </c>
      <c r="H41" s="101"/>
      <c r="I41" s="415"/>
      <c r="J41" s="414"/>
      <c r="K41" s="108"/>
      <c r="L41" s="406"/>
      <c r="Q41" s="91"/>
      <c r="R41" s="91"/>
      <c r="S41" s="91"/>
      <c r="T41" s="91"/>
      <c r="U41" s="91"/>
      <c r="V41" s="91"/>
      <c r="W41" s="91"/>
      <c r="X41" s="91"/>
    </row>
    <row r="42" spans="1:24" ht="15" hidden="1" customHeight="1">
      <c r="A42" s="354"/>
      <c r="B42" s="385" t="s">
        <v>146</v>
      </c>
      <c r="C42" s="382" cm="1">
        <f t="array" ref="C42">IF($J$9, $C19, INDEX(DB_SIA, $I$9, $I42))</f>
        <v>0.5</v>
      </c>
      <c r="D42" s="382" cm="1">
        <f t="array" ref="D42">IF($J$9, $C19, INDEX(DB_SIA, $I$9, $I42))</f>
        <v>0.5</v>
      </c>
      <c r="E42" s="382" cm="1">
        <f t="array" ref="E42">IF($J$9, $C19, INDEX(DB_SIA, $I$9, $I42))</f>
        <v>0.5</v>
      </c>
      <c r="F42" s="382" cm="1">
        <f t="array" ref="F42">IF($J$9, $C19, INDEX(DB_SIA, $I$9, $I42))</f>
        <v>0.5</v>
      </c>
      <c r="G42" s="382" cm="1">
        <f t="array" ref="G42">IF($J$9, $C19, INDEX(DB_SIA, $I$9, $I42))</f>
        <v>0.5</v>
      </c>
      <c r="H42" s="101"/>
      <c r="I42" s="421">
        <v>7</v>
      </c>
      <c r="J42" s="414"/>
      <c r="K42" s="108"/>
      <c r="L42" s="406"/>
      <c r="Q42" s="91"/>
      <c r="R42" s="91"/>
      <c r="S42" s="91"/>
      <c r="T42" s="91"/>
      <c r="U42" s="91"/>
      <c r="V42" s="91"/>
      <c r="W42" s="91"/>
      <c r="X42" s="91"/>
    </row>
    <row r="43" spans="1:24" ht="15" hidden="1" customHeight="1">
      <c r="A43" s="354"/>
      <c r="B43" s="387" t="s">
        <v>145</v>
      </c>
      <c r="C43" s="382" cm="1">
        <f t="array" ref="C43">IF($J$9, $C20, INDEX(DB_SIA, $I$9, $I43))</f>
        <v>1</v>
      </c>
      <c r="D43" s="382" cm="1">
        <f t="array" ref="D43">IF($J$9, $C20, INDEX(DB_SIA, $I$9, $I43))</f>
        <v>1</v>
      </c>
      <c r="E43" s="382" cm="1">
        <f t="array" ref="E43">IF($J$9, $C20, INDEX(DB_SIA, $I$9, $I43))</f>
        <v>1</v>
      </c>
      <c r="F43" s="382" cm="1">
        <f t="array" ref="F43">IF($J$9, $C20, INDEX(DB_SIA, $I$9, $I43))</f>
        <v>1</v>
      </c>
      <c r="G43" s="382" cm="1">
        <f t="array" ref="G43">IF($J$9, $C20, INDEX(DB_SIA, $I$9, $I43))</f>
        <v>1</v>
      </c>
      <c r="H43" s="101"/>
      <c r="I43" s="421">
        <v>8</v>
      </c>
      <c r="J43" s="414"/>
      <c r="K43" s="108"/>
      <c r="L43" s="406"/>
      <c r="Q43" s="91"/>
      <c r="R43" s="91"/>
      <c r="S43" s="91"/>
      <c r="T43" s="91"/>
      <c r="U43" s="91"/>
      <c r="V43" s="91"/>
      <c r="W43" s="91"/>
      <c r="X43" s="91"/>
    </row>
    <row r="44" spans="1:24" ht="15" hidden="1" customHeight="1">
      <c r="A44" s="354"/>
      <c r="B44" s="385" t="s">
        <v>98</v>
      </c>
      <c r="C44" s="382" cm="1">
        <f t="array" ref="C44">IF($J$9, $C21, INDEX(DB_SIA, $I$9, $I44))</f>
        <v>365</v>
      </c>
      <c r="D44" s="382" cm="1">
        <f t="array" ref="D44">IF($J$9, $C21, INDEX(DB_SIA, $I$9, $I44))</f>
        <v>365</v>
      </c>
      <c r="E44" s="382" cm="1">
        <f t="array" ref="E44">IF($J$9, $C21, INDEX(DB_SIA, $I$9, $I44))</f>
        <v>365</v>
      </c>
      <c r="F44" s="382" cm="1">
        <f t="array" ref="F44">IF($J$9, $C21, INDEX(DB_SIA, $I$9, $I44))</f>
        <v>365</v>
      </c>
      <c r="G44" s="382" cm="1">
        <f t="array" ref="G44">IF($J$9, $C21, INDEX(DB_SIA, $I$9, $I44))</f>
        <v>365</v>
      </c>
      <c r="H44" s="101"/>
      <c r="I44" s="421">
        <v>9</v>
      </c>
      <c r="J44" s="414"/>
      <c r="K44" s="108"/>
      <c r="L44" s="406"/>
      <c r="Q44" s="91"/>
      <c r="R44" s="91"/>
      <c r="S44" s="91"/>
      <c r="T44" s="91"/>
      <c r="U44" s="91"/>
      <c r="V44" s="91"/>
      <c r="W44" s="91"/>
      <c r="X44" s="91"/>
    </row>
    <row r="45" spans="1:24" ht="15" hidden="1" customHeight="1">
      <c r="A45" s="354"/>
      <c r="B45" s="390" t="s">
        <v>148</v>
      </c>
      <c r="C45" s="194" cm="1">
        <f t="array" ref="C45">INDEX(DB_SIA, $I$9, $I45)</f>
        <v>0.9</v>
      </c>
      <c r="D45" s="194" cm="1">
        <f t="array" ref="D45">INDEX(DB_SIA, $I$9, $I45)</f>
        <v>0.9</v>
      </c>
      <c r="E45" s="194" cm="1">
        <f t="array" ref="E45">INDEX(DB_SIA, $I$9, $I45)</f>
        <v>0.9</v>
      </c>
      <c r="F45" s="194" cm="1">
        <f t="array" ref="F45">INDEX(DB_SIA, $I$9, $I45)</f>
        <v>0.9</v>
      </c>
      <c r="G45" s="194" cm="1">
        <f t="array" ref="G45">INDEX(DB_SIA, $I$9, $I45)</f>
        <v>0.9</v>
      </c>
      <c r="H45" s="101"/>
      <c r="I45" s="421">
        <v>10</v>
      </c>
      <c r="J45" s="414"/>
      <c r="K45" s="108"/>
      <c r="L45" s="406"/>
      <c r="Q45" s="91"/>
      <c r="R45" s="91"/>
      <c r="S45" s="91"/>
      <c r="T45" s="91"/>
      <c r="U45" s="91"/>
      <c r="V45" s="91"/>
      <c r="W45" s="91"/>
      <c r="X45" s="91"/>
    </row>
    <row r="46" spans="1:24" ht="15" hidden="1" customHeight="1">
      <c r="A46" s="354"/>
      <c r="B46" s="388" t="s">
        <v>182</v>
      </c>
      <c r="C46" s="379">
        <f>ROUND((C42+C43)*C44*C45,0)</f>
        <v>493</v>
      </c>
      <c r="D46" s="379">
        <f>ROUND((D42+D43)*D44*D45,0)</f>
        <v>493</v>
      </c>
      <c r="E46" s="379">
        <f>ROUND((E42+E43)*E44*E45,0)</f>
        <v>493</v>
      </c>
      <c r="F46" s="379">
        <f>ROUND((F42+F43)*F44*F45,0)</f>
        <v>493</v>
      </c>
      <c r="G46" s="379">
        <f>ROUND((G42+G43)*G44*G45,0)</f>
        <v>493</v>
      </c>
      <c r="H46" s="101"/>
      <c r="I46" s="415"/>
      <c r="J46" s="414"/>
      <c r="K46" s="108"/>
      <c r="L46" s="406"/>
      <c r="Q46" s="91"/>
      <c r="R46" s="91"/>
      <c r="S46" s="91"/>
      <c r="T46" s="91"/>
      <c r="U46" s="91"/>
      <c r="V46" s="91"/>
      <c r="W46" s="91"/>
      <c r="X46" s="91"/>
    </row>
    <row r="47" spans="1:24" ht="15" hidden="1" customHeight="1">
      <c r="A47" s="354"/>
      <c r="B47" s="385" t="s">
        <v>183</v>
      </c>
      <c r="C47" s="382" cm="1">
        <f t="array" ref="C47">IF($J$9, $C22, INDEX(DB_SIA, $I$9, $I47))</f>
        <v>150</v>
      </c>
      <c r="D47" s="382" cm="1">
        <f t="array" ref="D47">IF($J$9, $C22, INDEX(DB_SIA, $I$9, $I47))</f>
        <v>150</v>
      </c>
      <c r="E47" s="382" cm="1">
        <f t="array" ref="E47">IF($J$9, $C22, INDEX(DB_SIA, $I$9, $I47))</f>
        <v>150</v>
      </c>
      <c r="F47" s="382" cm="1">
        <f t="array" ref="F47">IF($J$9, $C22, INDEX(DB_SIA, $I$9, $I47))</f>
        <v>150</v>
      </c>
      <c r="G47" s="382" cm="1">
        <f t="array" ref="G47">IF($J$9, $C22, INDEX(DB_SIA, $I$9, $I47))</f>
        <v>150</v>
      </c>
      <c r="H47" s="101"/>
      <c r="I47" s="421">
        <v>12</v>
      </c>
      <c r="J47" s="414"/>
      <c r="K47" s="108"/>
      <c r="L47" s="406"/>
      <c r="Q47" s="91"/>
      <c r="R47" s="91"/>
      <c r="S47" s="91"/>
      <c r="T47" s="91"/>
      <c r="U47" s="91"/>
      <c r="V47" s="91"/>
      <c r="W47" s="91"/>
      <c r="X47" s="91"/>
    </row>
    <row r="48" spans="1:24" ht="15" hidden="1" customHeight="1">
      <c r="A48" s="354"/>
      <c r="B48" s="391" t="s">
        <v>184</v>
      </c>
      <c r="C48" s="181" cm="1">
        <f t="array" ref="C48">INDEX(DB_SIA, $I$9, $I48)</f>
        <v>1</v>
      </c>
      <c r="D48" s="181" cm="1">
        <f t="array" ref="D48">INDEX(DB_SIA, $I$9, $I48)</f>
        <v>1</v>
      </c>
      <c r="E48" s="181" cm="1">
        <f t="array" ref="E48">INDEX(DB_SIA, $I$9, $I48)</f>
        <v>1</v>
      </c>
      <c r="F48" s="181" cm="1">
        <f t="array" ref="F48">INDEX(DB_SIA, $I$9, $I48)</f>
        <v>1</v>
      </c>
      <c r="G48" s="181" cm="1">
        <f t="array" ref="G48">INDEX(DB_SIA, $I$9, $I48)</f>
        <v>1</v>
      </c>
      <c r="H48" s="101"/>
      <c r="I48" s="421">
        <v>13</v>
      </c>
      <c r="J48" s="414"/>
      <c r="K48" s="108"/>
      <c r="L48" s="406"/>
      <c r="Q48" s="91"/>
      <c r="R48" s="91"/>
      <c r="S48" s="91"/>
      <c r="T48" s="91"/>
      <c r="U48" s="91"/>
      <c r="V48" s="91"/>
      <c r="W48" s="91"/>
      <c r="X48" s="91"/>
    </row>
    <row r="49" spans="1:24" ht="15" hidden="1" customHeight="1">
      <c r="A49" s="354"/>
      <c r="B49" s="389" t="s">
        <v>185</v>
      </c>
      <c r="C49" s="381">
        <f>C47*C48</f>
        <v>150</v>
      </c>
      <c r="D49" s="381">
        <f>D47*D48</f>
        <v>150</v>
      </c>
      <c r="E49" s="381">
        <f>E47*E48</f>
        <v>150</v>
      </c>
      <c r="F49" s="381">
        <f>F47*F48</f>
        <v>150</v>
      </c>
      <c r="G49" s="381">
        <f>G47*G48</f>
        <v>150</v>
      </c>
      <c r="H49" s="101"/>
      <c r="I49" s="415"/>
      <c r="J49" s="414"/>
      <c r="K49" s="108"/>
      <c r="L49" s="406"/>
      <c r="Q49" s="91"/>
      <c r="R49" s="91"/>
      <c r="S49" s="91"/>
      <c r="T49" s="91"/>
      <c r="U49" s="91"/>
      <c r="V49" s="91"/>
      <c r="W49" s="91"/>
      <c r="X49" s="91"/>
    </row>
    <row r="50" spans="1:24" ht="15" hidden="1" customHeight="1">
      <c r="A50" s="354"/>
      <c r="B50" s="369" t="s">
        <v>186</v>
      </c>
      <c r="C50" s="420">
        <f>IF($J$27, $C$28, 0)</f>
        <v>0</v>
      </c>
      <c r="D50" s="420">
        <f>IF($J$27, $C$28, 0)</f>
        <v>0</v>
      </c>
      <c r="E50" s="420">
        <f>IF($J$27, $C$28, 0)</f>
        <v>0</v>
      </c>
      <c r="F50" s="420">
        <f>IF($J$27, $C$28, 0)</f>
        <v>0</v>
      </c>
      <c r="G50" s="420">
        <f>IF($J$27, $C$28, 0)</f>
        <v>0</v>
      </c>
      <c r="H50" s="101"/>
      <c r="I50" s="414"/>
      <c r="J50" s="414"/>
      <c r="K50" s="108"/>
      <c r="L50" s="406"/>
      <c r="Q50" s="91"/>
      <c r="R50" s="91"/>
      <c r="S50" s="91"/>
      <c r="T50" s="91"/>
      <c r="U50" s="91"/>
      <c r="V50" s="91"/>
      <c r="W50" s="91"/>
      <c r="X50" s="91"/>
    </row>
    <row r="51" spans="1:24" ht="15" hidden="1" customHeight="1">
      <c r="A51" s="354"/>
      <c r="B51" s="389" t="s">
        <v>187</v>
      </c>
      <c r="C51" s="378">
        <f>C50*(C37*C39)/0.85</f>
        <v>0</v>
      </c>
      <c r="D51" s="378">
        <f>D50*(D37*D39)/0.85</f>
        <v>0</v>
      </c>
      <c r="E51" s="378">
        <f>E50*(E37*E39)/0.85</f>
        <v>0</v>
      </c>
      <c r="F51" s="378">
        <f>F50*(F37*F39)/0.85</f>
        <v>0</v>
      </c>
      <c r="G51" s="378">
        <f>G50*(G37*G39)/0.85</f>
        <v>0</v>
      </c>
      <c r="H51" s="101"/>
      <c r="I51" s="415"/>
      <c r="J51" s="414"/>
      <c r="K51" s="108"/>
      <c r="L51" s="406"/>
      <c r="Q51" s="91"/>
      <c r="R51" s="91"/>
      <c r="S51" s="91"/>
      <c r="T51" s="91"/>
      <c r="U51" s="91"/>
      <c r="V51" s="91"/>
      <c r="W51" s="91"/>
      <c r="X51" s="91"/>
    </row>
    <row r="52" spans="1:24" ht="15" hidden="1" customHeight="1">
      <c r="A52" s="354"/>
      <c r="B52" s="392" t="s">
        <v>188</v>
      </c>
      <c r="C52" s="181" cm="1">
        <f t="array" ref="C52">INDEX(DB_SIA, $I$9, $I52)</f>
        <v>0</v>
      </c>
      <c r="D52" s="181" cm="1">
        <f t="array" ref="D52">INDEX(DB_SIA, $I$9, $I52)</f>
        <v>0</v>
      </c>
      <c r="E52" s="181" cm="1">
        <f t="array" ref="E52">INDEX(DB_SIA, $I$9, $I52)</f>
        <v>0</v>
      </c>
      <c r="F52" s="181" cm="1">
        <f t="array" ref="F52">INDEX(DB_SIA, $I$9, $I52)</f>
        <v>0</v>
      </c>
      <c r="G52" s="181" cm="1">
        <f t="array" ref="G52">INDEX(DB_SIA, $I$9, $I52)</f>
        <v>0</v>
      </c>
      <c r="H52" s="101"/>
      <c r="I52" s="421">
        <v>17</v>
      </c>
      <c r="J52" s="414"/>
      <c r="K52" s="108"/>
      <c r="L52" s="406"/>
      <c r="Q52" s="91"/>
      <c r="R52" s="91"/>
      <c r="S52" s="91"/>
      <c r="T52" s="91"/>
      <c r="U52" s="91"/>
      <c r="V52" s="91"/>
      <c r="W52" s="91"/>
      <c r="X52" s="91"/>
    </row>
    <row r="53" spans="1:24" ht="15" hidden="1" customHeight="1">
      <c r="A53" s="354"/>
      <c r="B53" s="389" t="s">
        <v>189</v>
      </c>
      <c r="C53" s="380">
        <f>(C51+2*C52)/(C37*C38)</f>
        <v>0</v>
      </c>
      <c r="D53" s="380">
        <f>(D51+2*D52)/(D37*D38)</f>
        <v>0</v>
      </c>
      <c r="E53" s="380">
        <f>(E51+2*E52)/(E37*E38)</f>
        <v>0</v>
      </c>
      <c r="F53" s="380">
        <f>(F51+2*F52)/(F37*F38)</f>
        <v>0</v>
      </c>
      <c r="G53" s="380">
        <f>(G51+2*G52)/(G37*G38)</f>
        <v>0</v>
      </c>
      <c r="H53" s="101"/>
      <c r="I53" s="415"/>
      <c r="J53" s="414"/>
      <c r="K53" s="108"/>
      <c r="L53" s="406"/>
      <c r="Q53" s="91"/>
      <c r="R53" s="91"/>
      <c r="S53" s="91"/>
      <c r="T53" s="91"/>
      <c r="U53" s="91"/>
      <c r="V53" s="91"/>
      <c r="W53" s="91"/>
      <c r="X53" s="91"/>
    </row>
    <row r="54" spans="1:24" ht="15" hidden="1" customHeight="1">
      <c r="A54" s="354"/>
      <c r="B54" s="389" t="s">
        <v>190</v>
      </c>
      <c r="C54" s="380">
        <f>MAX(0.175,0.35*(0.375+(C49/800)))</f>
        <v>0.19687499999999999</v>
      </c>
      <c r="D54" s="380">
        <f>MAX(0.175,0.35*(0.375+(D49/800)))</f>
        <v>0.19687499999999999</v>
      </c>
      <c r="E54" s="380">
        <f>MAX(0.175,0.35*(0.375+(E49/800)))</f>
        <v>0.19687499999999999</v>
      </c>
      <c r="F54" s="380">
        <f>MAX(0.175,0.35*(0.375+(F49/800)))</f>
        <v>0.19687499999999999</v>
      </c>
      <c r="G54" s="380">
        <f>MAX(0.175,0.35*(0.375+(G49/800)))</f>
        <v>0.19687499999999999</v>
      </c>
      <c r="H54" s="101"/>
      <c r="I54" s="415"/>
      <c r="J54" s="414"/>
      <c r="K54" s="108"/>
      <c r="L54" s="406"/>
      <c r="Q54" s="91"/>
      <c r="R54" s="91"/>
      <c r="S54" s="91"/>
      <c r="T54" s="91"/>
      <c r="U54" s="91"/>
      <c r="V54" s="91"/>
      <c r="W54" s="91"/>
      <c r="X54" s="91"/>
    </row>
    <row r="55" spans="1:24" ht="15" hidden="1" customHeight="1">
      <c r="A55" s="354"/>
      <c r="B55" s="386" t="s">
        <v>99</v>
      </c>
      <c r="C55" s="383" t="str" cm="1">
        <f t="array" ref="C55">IF($J$9, INDEX(Dropdowns!$E$60:$E$62, $I$23), INDEX(DB_SIA, $I$9, $I55))</f>
        <v>DP</v>
      </c>
      <c r="D55" s="383" t="str" cm="1">
        <f t="array" ref="D55">IF($J$9, INDEX(Dropdowns!$E$60:$E$62, $I$23), INDEX(DB_SIA, $I$9, $I55))</f>
        <v>DP</v>
      </c>
      <c r="E55" s="383" t="str" cm="1">
        <f t="array" ref="E55">IF($J$9, INDEX(Dropdowns!$E$60:$E$62, $I$23), INDEX(DB_SIA, $I$9, $I55))</f>
        <v>DP</v>
      </c>
      <c r="F55" s="383" t="str" cm="1">
        <f t="array" ref="F55">IF($J$9, INDEX(Dropdowns!$E$60:$E$62, $I$23), INDEX(DB_SIA, $I$9, $I55))</f>
        <v>DP</v>
      </c>
      <c r="G55" s="383" t="str" cm="1">
        <f t="array" ref="G55">IF($J$9, INDEX(Dropdowns!$E$60:$E$62, $I$23), INDEX(DB_SIA, $I$9, $I55))</f>
        <v>DP</v>
      </c>
      <c r="H55" s="101"/>
      <c r="I55" s="421">
        <v>20</v>
      </c>
      <c r="J55" s="414"/>
      <c r="K55" s="108"/>
      <c r="L55" s="406"/>
      <c r="Q55" s="91"/>
      <c r="R55" s="91"/>
      <c r="S55" s="91"/>
      <c r="T55" s="91"/>
      <c r="U55" s="91"/>
      <c r="V55" s="91"/>
      <c r="W55" s="91"/>
      <c r="X55" s="91"/>
    </row>
    <row r="56" spans="1:24" ht="15" hidden="1" customHeight="1">
      <c r="A56" s="354"/>
      <c r="B56" s="354"/>
      <c r="C56" s="104"/>
      <c r="D56" s="104"/>
      <c r="E56" s="104"/>
      <c r="F56" s="104"/>
      <c r="G56" s="104"/>
      <c r="H56" s="354"/>
      <c r="I56" s="413"/>
      <c r="J56" s="414"/>
      <c r="K56" s="108"/>
      <c r="L56" s="406"/>
      <c r="M56" s="354"/>
      <c r="N56" s="354"/>
      <c r="O56" s="354"/>
      <c r="Q56" s="91"/>
      <c r="R56" s="91"/>
      <c r="S56" s="91"/>
      <c r="T56" s="91"/>
      <c r="U56" s="91"/>
      <c r="V56" s="91"/>
      <c r="W56" s="91"/>
      <c r="X56" s="91"/>
    </row>
    <row r="57" spans="1:24" ht="15" hidden="1" customHeight="1">
      <c r="A57" s="354"/>
      <c r="B57" s="422" t="s">
        <v>5306</v>
      </c>
      <c r="C57" s="373">
        <f>IF($B$36=2023, 0, 34)</f>
        <v>0</v>
      </c>
      <c r="D57" s="373">
        <f t="shared" ref="D57" si="0">IF($B$36=2023, 0, 34)</f>
        <v>0</v>
      </c>
      <c r="E57" s="428">
        <f>IF($B$36=2023, 0, 34) + 14</f>
        <v>14</v>
      </c>
      <c r="F57" s="428">
        <v>34</v>
      </c>
      <c r="G57" s="428">
        <v>0</v>
      </c>
      <c r="H57" s="101"/>
      <c r="I57" s="413"/>
      <c r="J57" s="414"/>
      <c r="K57" s="108"/>
      <c r="L57" s="423" t="s">
        <v>5307</v>
      </c>
      <c r="Q57" s="91"/>
      <c r="R57" s="91"/>
      <c r="S57" s="91"/>
      <c r="T57" s="91"/>
      <c r="U57" s="91"/>
      <c r="V57" s="91"/>
      <c r="W57" s="91"/>
      <c r="X57" s="91"/>
    </row>
    <row r="58" spans="1:24" ht="15" hidden="1" customHeight="1">
      <c r="A58" s="354"/>
      <c r="B58" s="425" t="s">
        <v>5308</v>
      </c>
      <c r="C58" s="426">
        <v>70</v>
      </c>
      <c r="D58" s="426">
        <v>70</v>
      </c>
      <c r="E58" s="426">
        <v>100</v>
      </c>
      <c r="F58" s="426">
        <v>70</v>
      </c>
      <c r="G58" s="426">
        <v>70</v>
      </c>
      <c r="H58" s="101"/>
      <c r="I58" s="413"/>
      <c r="J58" s="414"/>
      <c r="K58" s="108"/>
      <c r="L58" s="411" t="s">
        <v>226</v>
      </c>
      <c r="Q58" s="91"/>
      <c r="R58" s="91"/>
      <c r="S58" s="91"/>
      <c r="T58" s="91"/>
      <c r="U58" s="91"/>
      <c r="V58" s="91"/>
      <c r="W58" s="91"/>
      <c r="X58" s="91"/>
    </row>
    <row r="59" spans="1:24" ht="15" hidden="1" customHeight="1">
      <c r="A59" s="354"/>
      <c r="B59" s="393" t="s">
        <v>91</v>
      </c>
      <c r="C59" s="194" cm="1">
        <f t="array" ref="C59">IF(AND($J$9, $J$11), C$58, INDEX(DB_SIA, $I$9, $I59+C$57))</f>
        <v>90</v>
      </c>
      <c r="D59" s="194" cm="1">
        <f t="array" ref="D59">IF(AND($J$9, $J$11), D$58, INDEX(DB_SIA, $I$9, $I59+D$57))</f>
        <v>90</v>
      </c>
      <c r="E59" s="194" cm="1">
        <f t="array" ref="E59">IF(AND($J$9, $J$11), E$58, INDEX(DB_SIA, $I$9, $I59+E$57))</f>
        <v>130</v>
      </c>
      <c r="F59" s="194" cm="1">
        <f t="array" ref="F59">IF(AND($J$9, $J$11), F$58, INDEX(DB_SIA, $I$9, $I59+F$57))</f>
        <v>70</v>
      </c>
      <c r="G59" s="194" cm="1">
        <f t="array" ref="G59">IF(AND($J$9, $J$11), G$58, INDEX(DB_SIA, $I$9, $I59+G$57))</f>
        <v>90</v>
      </c>
      <c r="H59" s="101"/>
      <c r="I59" s="421">
        <v>21</v>
      </c>
      <c r="J59" s="414"/>
      <c r="K59" s="108"/>
      <c r="L59" s="406"/>
      <c r="Q59" s="91"/>
      <c r="R59" s="91"/>
      <c r="S59" s="91"/>
      <c r="T59" s="91"/>
      <c r="U59" s="91"/>
      <c r="V59" s="91"/>
      <c r="W59" s="91"/>
      <c r="X59" s="91"/>
    </row>
    <row r="60" spans="1:24" ht="15" hidden="1" customHeight="1">
      <c r="A60" s="354"/>
      <c r="B60" s="392" t="s">
        <v>191</v>
      </c>
      <c r="C60" s="194" cm="1">
        <f t="array" ref="C60">INDEX(DB_SIA, $I$9, $I60+C$57)</f>
        <v>1.25</v>
      </c>
      <c r="D60" s="194" cm="1">
        <f t="array" ref="D60">INDEX(DB_SIA, $I$9, $I60+D$57)</f>
        <v>1.25</v>
      </c>
      <c r="E60" s="194" cm="1">
        <f t="array" ref="E60">INDEX(DB_SIA, $I$9, $I60+E$57)</f>
        <v>1.35</v>
      </c>
      <c r="F60" s="194" cm="1">
        <f t="array" ref="F60">INDEX(DB_SIA, $I$9, $I60+F$57)</f>
        <v>1.25</v>
      </c>
      <c r="G60" s="194" cm="1">
        <f t="array" ref="G60">INDEX(DB_SIA, $I$9, $I60+G$57)</f>
        <v>1.25</v>
      </c>
      <c r="H60" s="101"/>
      <c r="I60" s="421">
        <v>22</v>
      </c>
      <c r="J60" s="414"/>
      <c r="K60" s="108"/>
      <c r="L60" s="406"/>
      <c r="Q60" s="91"/>
      <c r="R60" s="91"/>
      <c r="S60" s="91"/>
      <c r="T60" s="91"/>
      <c r="U60" s="91"/>
      <c r="V60" s="91"/>
      <c r="W60" s="91"/>
      <c r="X60" s="91"/>
    </row>
    <row r="61" spans="1:24" ht="15" hidden="1" customHeight="1">
      <c r="A61" s="354"/>
      <c r="B61" s="389" t="s">
        <v>192</v>
      </c>
      <c r="C61" s="378">
        <f>C$60*(1-1/(C$41+1))</f>
        <v>0.58091286307053935</v>
      </c>
      <c r="D61" s="378">
        <f t="shared" ref="D61:G61" si="1">D$60*(1-1/(D$41+1))</f>
        <v>0.58091286307053935</v>
      </c>
      <c r="E61" s="378">
        <f t="shared" si="1"/>
        <v>0.62738589211618245</v>
      </c>
      <c r="F61" s="378">
        <f t="shared" si="1"/>
        <v>0.58091286307053935</v>
      </c>
      <c r="G61" s="378">
        <f t="shared" si="1"/>
        <v>0.58091286307053935</v>
      </c>
      <c r="H61" s="101"/>
      <c r="I61" s="413"/>
      <c r="J61" s="414"/>
      <c r="K61" s="108"/>
      <c r="L61" s="406"/>
      <c r="Q61" s="91"/>
      <c r="R61" s="91"/>
      <c r="S61" s="91"/>
      <c r="T61" s="91"/>
      <c r="U61" s="91"/>
      <c r="V61" s="91"/>
      <c r="W61" s="91"/>
      <c r="X61" s="91"/>
    </row>
    <row r="62" spans="1:24" ht="15" hidden="1" customHeight="1">
      <c r="A62" s="354"/>
      <c r="B62" s="392" t="s">
        <v>5309</v>
      </c>
      <c r="C62" s="424" cm="1">
        <f t="array" ref="C62">INDEX(Dropdowns!$E$8:$E$12, $I$33)</f>
        <v>1</v>
      </c>
      <c r="D62" s="105" cm="1">
        <f t="array" ref="D62">INDEX(DB_SIA, $I$9, $I62+D$57)</f>
        <v>2</v>
      </c>
      <c r="E62" s="105" cm="1">
        <f t="array" ref="E62">INDEX(DB_SIA, $I$9, $I62+E$57)</f>
        <v>1</v>
      </c>
      <c r="F62" s="105" cm="1">
        <f t="array" ref="F62">INDEX(DB_SIA, $I$9, $I62+F$57)</f>
        <v>2</v>
      </c>
      <c r="G62" s="424">
        <f>C62</f>
        <v>1</v>
      </c>
      <c r="H62" s="101"/>
      <c r="I62" s="421">
        <v>24</v>
      </c>
      <c r="J62" s="414"/>
      <c r="K62" s="108"/>
      <c r="L62" s="406"/>
      <c r="Q62" s="91"/>
      <c r="R62" s="91"/>
      <c r="S62" s="91"/>
      <c r="T62" s="91"/>
      <c r="U62" s="91"/>
      <c r="V62" s="91"/>
      <c r="W62" s="91"/>
      <c r="X62" s="91"/>
    </row>
    <row r="63" spans="1:24" ht="15" hidden="1" customHeight="1">
      <c r="A63" s="354"/>
      <c r="B63" s="392" t="s">
        <v>14</v>
      </c>
      <c r="C63" s="424" cm="1">
        <f t="array" ref="C63">INDEX(Dropdowns!$E$16:$E$18, $I$29)</f>
        <v>1</v>
      </c>
      <c r="D63" s="105" cm="1">
        <f t="array" ref="D63">INDEX(DB_SIA, $I$9, $I63+D$57)</f>
        <v>1.1000000000000001</v>
      </c>
      <c r="E63" s="105" cm="1">
        <f t="array" ref="E63">INDEX(DB_SIA, $I$9, $I63+E$57)</f>
        <v>1</v>
      </c>
      <c r="F63" s="105" cm="1">
        <f t="array" ref="F63">INDEX(DB_SIA, $I$9, $I63+F$57)</f>
        <v>1.1000000000000001</v>
      </c>
      <c r="G63" s="424">
        <f>C63</f>
        <v>1</v>
      </c>
      <c r="H63" s="101"/>
      <c r="I63" s="421">
        <v>25</v>
      </c>
      <c r="J63" s="414"/>
      <c r="K63" s="108"/>
      <c r="L63" s="406"/>
      <c r="Q63" s="91"/>
      <c r="R63" s="91"/>
      <c r="S63" s="91"/>
      <c r="T63" s="91"/>
      <c r="U63" s="91"/>
      <c r="V63" s="91"/>
      <c r="W63" s="91"/>
      <c r="X63" s="91"/>
    </row>
    <row r="64" spans="1:24" ht="15" hidden="1" customHeight="1">
      <c r="A64" s="354"/>
      <c r="B64" s="392" t="s">
        <v>15</v>
      </c>
      <c r="C64" s="105" cm="1">
        <f t="array" ref="C64">INDEX(DB_SIA, $I$9, $I64+C$57)</f>
        <v>1</v>
      </c>
      <c r="D64" s="105" cm="1">
        <f t="array" ref="D64">INDEX(DB_SIA, $I$9, $I64+D$57)</f>
        <v>1</v>
      </c>
      <c r="E64" s="105" cm="1">
        <f t="array" ref="E64">INDEX(DB_SIA, $I$9, $I64+E$57)</f>
        <v>1</v>
      </c>
      <c r="F64" s="105" cm="1">
        <f t="array" ref="F64">INDEX(DB_SIA, $I$9, $I64+F$57)</f>
        <v>1</v>
      </c>
      <c r="G64" s="105" cm="1">
        <f t="array" ref="G64">INDEX(DB_SIA, $I$9, $I64+G$57)</f>
        <v>1</v>
      </c>
      <c r="H64" s="101"/>
      <c r="I64" s="421">
        <v>26</v>
      </c>
      <c r="J64" s="414"/>
      <c r="K64" s="108"/>
      <c r="L64" s="406"/>
      <c r="Q64" s="91"/>
      <c r="R64" s="91"/>
      <c r="S64" s="91"/>
      <c r="T64" s="91"/>
      <c r="U64" s="91"/>
      <c r="V64" s="91"/>
      <c r="W64" s="91"/>
      <c r="X64" s="91"/>
    </row>
    <row r="65" spans="1:24" ht="15" hidden="1" customHeight="1">
      <c r="A65" s="354"/>
      <c r="B65" s="392" t="s">
        <v>16</v>
      </c>
      <c r="C65" s="424" cm="1">
        <f t="array" ref="C65">INDEX(Dropdowns!$E$42:$E$47, $I$31) * INDEX(Dropdowns!$E$51:$E$56, $I$32)</f>
        <v>1</v>
      </c>
      <c r="D65" s="105" cm="1">
        <f t="array" ref="D65">INDEX(DB_SIA, $I$9, $I65+D$57)</f>
        <v>1.44</v>
      </c>
      <c r="E65" s="105" cm="1">
        <f t="array" ref="E65">INDEX(DB_SIA, $I$9, $I65+E$57)</f>
        <v>1</v>
      </c>
      <c r="F65" s="105" cm="1">
        <f t="array" ref="F65">INDEX(DB_SIA, $I$9, $I65+F$57)</f>
        <v>1.44</v>
      </c>
      <c r="G65" s="424">
        <f>C65</f>
        <v>1</v>
      </c>
      <c r="H65" s="101"/>
      <c r="I65" s="421">
        <v>27</v>
      </c>
      <c r="J65" s="414"/>
      <c r="K65" s="108"/>
      <c r="L65" s="406"/>
      <c r="Q65" s="91"/>
      <c r="R65" s="91"/>
      <c r="S65" s="91"/>
      <c r="T65" s="91"/>
      <c r="U65" s="91"/>
      <c r="V65" s="91"/>
      <c r="W65" s="91"/>
      <c r="X65" s="91"/>
    </row>
    <row r="66" spans="1:24" ht="15" hidden="1" customHeight="1">
      <c r="A66" s="354"/>
      <c r="B66" s="389" t="s">
        <v>153</v>
      </c>
      <c r="C66" s="378">
        <f>0.8+0.2/(C39-0.2-1.8)</f>
        <v>1.8000000000000003</v>
      </c>
      <c r="D66" s="378">
        <f>0.8+0.2/(D39-0.2-1.8)</f>
        <v>1.8000000000000003</v>
      </c>
      <c r="E66" s="378">
        <f>0.8+0.2/(E39-0.2-1.8)</f>
        <v>1.8000000000000003</v>
      </c>
      <c r="F66" s="378">
        <f>0.8+0.2/(F39-0.2-1.8)</f>
        <v>1.8000000000000003</v>
      </c>
      <c r="G66" s="378">
        <f>0.8+0.2/(G39-0.2-1.8)</f>
        <v>1.8000000000000003</v>
      </c>
      <c r="H66" s="101"/>
      <c r="I66" s="413"/>
      <c r="J66" s="414"/>
      <c r="K66" s="108"/>
      <c r="L66" s="406"/>
      <c r="Q66" s="91"/>
      <c r="R66" s="91"/>
      <c r="S66" s="91"/>
      <c r="T66" s="91"/>
      <c r="U66" s="91"/>
      <c r="V66" s="91"/>
      <c r="W66" s="91"/>
      <c r="X66" s="91"/>
    </row>
    <row r="67" spans="1:24" ht="15" hidden="1" customHeight="1">
      <c r="A67" s="354"/>
      <c r="B67" s="392" t="s">
        <v>18</v>
      </c>
      <c r="C67" s="105" cm="1">
        <f t="array" ref="C67">INDEX(DB_SIA, $I$9, $I67+C$57)</f>
        <v>1</v>
      </c>
      <c r="D67" s="105" cm="1">
        <f t="array" ref="D67">INDEX(DB_SIA, $I$9, $I67+D$57)</f>
        <v>1</v>
      </c>
      <c r="E67" s="105" cm="1">
        <f t="array" ref="E67">INDEX(DB_SIA, $I$9, $I67+E$57)</f>
        <v>1</v>
      </c>
      <c r="F67" s="105" cm="1">
        <f t="array" ref="F67">INDEX(DB_SIA, $I$9, $I67+F$57)</f>
        <v>1</v>
      </c>
      <c r="G67" s="105" cm="1">
        <f t="array" ref="G67">INDEX(DB_SIA, $I$9, $I67+G$57)</f>
        <v>1</v>
      </c>
      <c r="H67" s="101"/>
      <c r="I67" s="421">
        <v>29</v>
      </c>
      <c r="J67" s="414"/>
      <c r="K67" s="108"/>
      <c r="L67" s="406"/>
      <c r="Q67" s="91"/>
      <c r="R67" s="91"/>
      <c r="S67" s="91"/>
      <c r="T67" s="91"/>
      <c r="U67" s="91"/>
      <c r="V67" s="91"/>
      <c r="W67" s="91"/>
      <c r="X67" s="91"/>
    </row>
    <row r="68" spans="1:24" ht="15" hidden="1" customHeight="1">
      <c r="A68" s="354"/>
      <c r="B68" s="369" t="s">
        <v>19</v>
      </c>
      <c r="C68" s="427" cm="1">
        <f t="array" ref="C68">INDEX(Dropdowns!$E$22:$E$24, $I$30)</f>
        <v>1</v>
      </c>
      <c r="D68" s="427" cm="1">
        <f t="array" ref="D68">INDEX(Dropdowns!$E$22:$E$24, $I$30)</f>
        <v>1</v>
      </c>
      <c r="E68" s="427" cm="1">
        <f t="array" ref="E68">INDEX(Dropdowns!$E$22:$E$24, $I$30)</f>
        <v>1</v>
      </c>
      <c r="F68" s="427" cm="1">
        <f t="array" ref="F68">INDEX(Dropdowns!$E$22:$E$24, $I$30)</f>
        <v>1</v>
      </c>
      <c r="G68" s="427" cm="1">
        <f t="array" ref="G68">INDEX(Dropdowns!$E$22:$E$24, $I$30)</f>
        <v>1</v>
      </c>
      <c r="H68" s="101"/>
      <c r="I68" s="414"/>
      <c r="J68" s="414"/>
      <c r="K68" s="108"/>
      <c r="L68" s="411" t="s">
        <v>5310</v>
      </c>
      <c r="Q68" s="91"/>
      <c r="R68" s="91"/>
      <c r="S68" s="91"/>
      <c r="T68" s="91"/>
      <c r="U68" s="91"/>
      <c r="V68" s="91"/>
      <c r="W68" s="91"/>
      <c r="X68" s="91"/>
    </row>
    <row r="69" spans="1:24" ht="15" hidden="1" customHeight="1">
      <c r="A69" s="354"/>
      <c r="B69" s="389" t="s">
        <v>5265</v>
      </c>
      <c r="C69" s="378">
        <f>MIN(11, 2*C62*C63*C64*MAX(C66, C67)*C65*$F$68)</f>
        <v>3.6000000000000005</v>
      </c>
      <c r="D69" s="378">
        <f>MIN(11, 2*D62*D63*D64*MAX(D66, D67)*D65*$F$68)</f>
        <v>11</v>
      </c>
      <c r="E69" s="378">
        <f>MIN(11, 2*E62*E63*E64*MAX(E66, E67)*E65*$F$68)</f>
        <v>3.6000000000000005</v>
      </c>
      <c r="F69" s="378">
        <f>MIN(11, 2*F62*F63*F64*MAX(F66, F67)*F65*$F$68)</f>
        <v>11</v>
      </c>
      <c r="G69" s="378">
        <f>MIN(11, 2*G62*G63*G64*MAX(G66, G67)*G65*$F$68)</f>
        <v>3.6000000000000005</v>
      </c>
      <c r="H69" s="101"/>
      <c r="I69" s="413"/>
      <c r="J69" s="414"/>
      <c r="K69" s="108"/>
      <c r="L69" s="406"/>
      <c r="Q69" s="91"/>
      <c r="R69" s="91"/>
      <c r="S69" s="91"/>
      <c r="T69" s="91"/>
      <c r="U69" s="91"/>
      <c r="V69" s="91"/>
      <c r="W69" s="91"/>
      <c r="X69" s="91"/>
    </row>
    <row r="70" spans="1:24" ht="15" hidden="1" customHeight="1">
      <c r="A70" s="354"/>
      <c r="B70" s="389" t="s">
        <v>5266</v>
      </c>
      <c r="C70" s="378">
        <f>IF(C53&gt;C54, C69, 0.5*(11-C69)*COS(PI()*C53/C54)+0.5*(11+C69))</f>
        <v>11</v>
      </c>
      <c r="D70" s="378">
        <f>IF(D53&gt;D54, D69, 0.5*(11-D69)*COS(PI()*D53/D54)+0.5*(11+D69))</f>
        <v>11</v>
      </c>
      <c r="E70" s="378">
        <f>IF(E53&gt;E54, E69, 0.5*(11-E69)*COS(PI()*E53/E54)+0.5*(11+E69))</f>
        <v>11</v>
      </c>
      <c r="F70" s="378">
        <f>IF(F53&gt;F54, F69, 0.5*(11-F69)*COS(PI()*F53/F54)+0.5*(11+F69))</f>
        <v>11</v>
      </c>
      <c r="G70" s="378">
        <f>IF(G53&gt;G54, G69, 0.5*(11-G69)*COS(PI()*G53/G54)+0.5*(11+G69))</f>
        <v>11</v>
      </c>
      <c r="H70" s="101"/>
      <c r="I70" s="413"/>
      <c r="J70" s="414"/>
      <c r="K70" s="108"/>
      <c r="L70" s="406"/>
      <c r="Q70" s="91"/>
      <c r="R70" s="91"/>
      <c r="S70" s="91"/>
      <c r="T70" s="91"/>
      <c r="U70" s="91"/>
      <c r="V70" s="91"/>
      <c r="W70" s="91"/>
      <c r="X70" s="91"/>
    </row>
    <row r="71" spans="1:24" ht="15" hidden="1" customHeight="1">
      <c r="A71" s="354"/>
      <c r="B71" s="392" t="s">
        <v>22</v>
      </c>
      <c r="C71" s="424" cm="1">
        <f t="array" ref="C71">INDEX((Dropdowns!$E$67:$G$76, Dropdowns!$E$79:$G$87), $I$24, MATCH($C$55,Dropdowns!$E$66:$G$66,0), IF($B$36=2017, 1, 2))</f>
        <v>0.4</v>
      </c>
      <c r="D71" s="105" cm="1">
        <f t="array" ref="D71">INDEX(DB_SIA, $I$9, $I71+D$57)</f>
        <v>1</v>
      </c>
      <c r="E71" s="105" cm="1">
        <f t="array" ref="E71">INDEX(DB_SIA, $I$9, $I71+E$57)</f>
        <v>1</v>
      </c>
      <c r="F71" s="105" cm="1">
        <f t="array" ref="F71">INDEX(DB_SIA, $I$9, $I71+F$57)</f>
        <v>1</v>
      </c>
      <c r="G71" s="424">
        <f>INDEX(Dropdowns!$E$70:$G$70, MATCH($G$55,Dropdowns!$E$66:$G$66,0))</f>
        <v>0.9</v>
      </c>
      <c r="H71" s="101"/>
      <c r="I71" s="421">
        <v>33</v>
      </c>
      <c r="J71" s="414"/>
      <c r="K71" s="108"/>
      <c r="L71" s="406"/>
      <c r="Q71" s="91"/>
      <c r="R71" s="91"/>
      <c r="S71" s="91"/>
      <c r="T71" s="91"/>
      <c r="U71" s="91"/>
      <c r="V71" s="91"/>
      <c r="W71" s="91"/>
      <c r="X71" s="91"/>
    </row>
    <row r="72" spans="1:24" ht="15" hidden="1" customHeight="1">
      <c r="A72" s="354"/>
      <c r="B72" s="392" t="s">
        <v>149</v>
      </c>
      <c r="C72" s="105" cm="1">
        <f t="array" ref="C72">INDEX(DB_SIA, $I$9, $I72+C$57)</f>
        <v>1</v>
      </c>
      <c r="D72" s="105" cm="1">
        <f t="array" ref="D72">INDEX(DB_SIA, $I$9, $I72+D$57)</f>
        <v>1</v>
      </c>
      <c r="E72" s="105" cm="1">
        <f t="array" ref="E72">INDEX(DB_SIA, $I$9, $I72+E$57)</f>
        <v>0.5</v>
      </c>
      <c r="F72" s="105" cm="1">
        <f t="array" ref="F72">INDEX(DB_SIA, $I$9, $I72+F$57)</f>
        <v>1</v>
      </c>
      <c r="G72" s="105" cm="1">
        <f t="array" ref="G72">INDEX(DB_SIA, $I$9, $I72+G$57)</f>
        <v>1</v>
      </c>
      <c r="H72" s="101"/>
      <c r="I72" s="421">
        <v>34</v>
      </c>
      <c r="J72" s="414"/>
      <c r="K72" s="108"/>
      <c r="L72" s="406"/>
      <c r="Q72" s="91"/>
      <c r="R72" s="91"/>
      <c r="S72" s="91"/>
      <c r="T72" s="91"/>
      <c r="U72" s="91"/>
      <c r="V72" s="91"/>
      <c r="W72" s="91"/>
      <c r="X72" s="91"/>
    </row>
    <row r="73" spans="1:24" ht="15" hidden="1" customHeight="1">
      <c r="A73" s="354"/>
      <c r="B73" s="388" t="s">
        <v>196</v>
      </c>
      <c r="C73" s="336">
        <f>C49/(0.8*C59*C61)</f>
        <v>3.5863095238095242</v>
      </c>
      <c r="D73" s="336">
        <f>D49/(0.8*D59*D61)</f>
        <v>3.5863095238095242</v>
      </c>
      <c r="E73" s="336">
        <f>E49/(0.8*E59*E61)</f>
        <v>2.2989163614163619</v>
      </c>
      <c r="F73" s="336">
        <f>F49/(0.8*F59*F61)</f>
        <v>4.6109693877551026</v>
      </c>
      <c r="G73" s="336">
        <f>G49/(0.8*G59*G61)</f>
        <v>3.5863095238095242</v>
      </c>
      <c r="H73" s="101"/>
      <c r="I73" s="413"/>
      <c r="J73" s="414"/>
      <c r="K73" s="108"/>
      <c r="L73" s="406"/>
      <c r="Q73" s="91"/>
      <c r="R73" s="91"/>
      <c r="S73" s="91"/>
      <c r="T73" s="91"/>
      <c r="U73" s="91"/>
      <c r="V73" s="91"/>
      <c r="W73" s="91"/>
      <c r="X73" s="91"/>
    </row>
    <row r="74" spans="1:24" ht="15" hidden="1" customHeight="1">
      <c r="A74" s="354"/>
      <c r="B74" s="388" t="s">
        <v>195</v>
      </c>
      <c r="C74" s="337">
        <f>C71*((C70*C42)/11+C43)*C45*C44*C72</f>
        <v>197.10000000000005</v>
      </c>
      <c r="D74" s="337">
        <f>D71*((D70*D42)/11+D43)*D45*D44*D72</f>
        <v>492.75000000000006</v>
      </c>
      <c r="E74" s="337">
        <f>E71*((E70*E42)/11+E43)*E45*E44*E72</f>
        <v>246.37500000000003</v>
      </c>
      <c r="F74" s="337">
        <f>F71*((F70*F42)/11+F43)*F45*F44*F72</f>
        <v>492.75000000000006</v>
      </c>
      <c r="G74" s="337">
        <f>G71*((G70*G42)/11+G43)*G45*G44*G72</f>
        <v>443.47500000000002</v>
      </c>
      <c r="H74" s="101"/>
      <c r="I74" s="413"/>
      <c r="J74" s="414"/>
      <c r="K74" s="108"/>
      <c r="L74" s="406"/>
      <c r="Q74" s="91"/>
      <c r="R74" s="91"/>
      <c r="S74" s="91"/>
      <c r="T74" s="91"/>
      <c r="U74" s="91"/>
      <c r="V74" s="91"/>
      <c r="W74" s="91"/>
      <c r="X74" s="91"/>
    </row>
    <row r="75" spans="1:24" ht="15" hidden="1" customHeight="1">
      <c r="A75" s="354"/>
      <c r="B75" s="388" t="s">
        <v>197</v>
      </c>
      <c r="C75" s="336">
        <f>C74*C73/1000</f>
        <v>0.70686160714285751</v>
      </c>
      <c r="D75" s="336">
        <f>D74*D73/1000</f>
        <v>1.7671540178571434</v>
      </c>
      <c r="E75" s="336">
        <f>E74*E73/1000</f>
        <v>0.5663955185439562</v>
      </c>
      <c r="F75" s="336">
        <f>F74*F73/1000</f>
        <v>2.2720551658163273</v>
      </c>
      <c r="G75" s="336">
        <f>G74*G73/1000</f>
        <v>1.590438616071429</v>
      </c>
      <c r="H75" s="101"/>
      <c r="I75" s="413"/>
      <c r="J75" s="414"/>
      <c r="K75" s="108"/>
      <c r="L75" s="406"/>
      <c r="Q75" s="91"/>
      <c r="R75" s="91"/>
      <c r="S75" s="91"/>
      <c r="T75" s="91"/>
      <c r="U75" s="91"/>
      <c r="V75" s="91"/>
      <c r="W75" s="91"/>
      <c r="X75" s="91"/>
    </row>
    <row r="76" spans="1:24" ht="15" hidden="1" customHeight="1">
      <c r="A76" s="354"/>
      <c r="B76" s="354"/>
      <c r="C76" s="354"/>
      <c r="D76" s="354"/>
      <c r="E76" s="354"/>
      <c r="F76" s="354"/>
      <c r="G76" s="354"/>
      <c r="H76" s="354"/>
      <c r="I76" s="413"/>
      <c r="J76" s="414"/>
      <c r="K76" s="108"/>
      <c r="L76" s="108"/>
      <c r="M76" s="108"/>
      <c r="N76" s="108"/>
      <c r="O76" s="108"/>
      <c r="Q76" s="91"/>
      <c r="R76" s="91"/>
      <c r="S76" s="91"/>
      <c r="T76" s="91"/>
      <c r="U76" s="91"/>
      <c r="V76" s="91"/>
      <c r="W76" s="91"/>
      <c r="X76" s="91"/>
    </row>
    <row r="77" spans="1:24" s="90" customFormat="1" ht="21.2" customHeight="1">
      <c r="A77" s="350"/>
      <c r="B77" s="94" t="str" cm="1">
        <f t="array" ref="B77">INDEX(Textes!$B:$D, K77, $K$2)</f>
        <v>Leuchten</v>
      </c>
      <c r="C77" s="86"/>
      <c r="D77" s="86"/>
      <c r="E77" s="86"/>
      <c r="F77" s="86"/>
      <c r="G77" s="86"/>
      <c r="H77" s="86"/>
      <c r="I77" s="82"/>
      <c r="J77" s="82"/>
      <c r="K77" s="91">
        <v>86</v>
      </c>
      <c r="L77" s="98"/>
      <c r="M77" s="91"/>
      <c r="N77" s="91"/>
      <c r="O77" s="91"/>
      <c r="P77" s="96"/>
      <c r="Q77" s="91"/>
      <c r="R77" s="91"/>
      <c r="S77" s="91"/>
      <c r="T77" s="91"/>
      <c r="U77" s="91"/>
      <c r="V77" s="91"/>
      <c r="W77" s="91"/>
      <c r="X77" s="91"/>
    </row>
    <row r="78" spans="1:24" ht="45" customHeight="1">
      <c r="A78" s="355" t="s">
        <v>5244</v>
      </c>
      <c r="B78" s="368"/>
      <c r="C78" s="109" t="str" cm="1">
        <f t="array" ref="C78">INDEX(Textes!$B:$D, L78, $K$2)</f>
        <v>System-
leistung</v>
      </c>
      <c r="D78" s="109" t="str" cm="1">
        <f t="array" ref="D78">INDEX(Textes!$B:$D, M78, $K$2)</f>
        <v>Anzahl</v>
      </c>
      <c r="E78" s="109" t="str" cm="1">
        <f t="array" ref="E78">INDEX(Textes!$B:$D, N78, $K$2)</f>
        <v>Effektive 
Betriebs-
leistung</v>
      </c>
      <c r="F78" s="110" t="str" cm="1">
        <f t="array" ref="F78">INDEX(Textes!$B:$D, O78, $K$2)</f>
        <v>Installierte Leistung</v>
      </c>
      <c r="G78" s="86"/>
      <c r="H78" s="86"/>
      <c r="K78" s="91" t="s">
        <v>156</v>
      </c>
      <c r="L78" s="91">
        <v>88</v>
      </c>
      <c r="M78" s="91">
        <v>90</v>
      </c>
      <c r="N78" s="91">
        <v>91</v>
      </c>
      <c r="O78" s="91">
        <v>92</v>
      </c>
      <c r="Q78" s="91"/>
      <c r="R78" s="91"/>
      <c r="S78" s="91"/>
      <c r="T78" s="91"/>
      <c r="U78" s="91"/>
      <c r="V78" s="91"/>
      <c r="W78" s="91"/>
      <c r="X78" s="91"/>
    </row>
    <row r="79" spans="1:24" s="114" customFormat="1" ht="16.5">
      <c r="A79" s="350"/>
      <c r="B79" s="111"/>
      <c r="C79" s="112" t="s">
        <v>172</v>
      </c>
      <c r="D79" s="112" t="s">
        <v>156</v>
      </c>
      <c r="E79" s="112" t="s">
        <v>172</v>
      </c>
      <c r="F79" s="113" t="s">
        <v>162</v>
      </c>
      <c r="G79" s="86"/>
      <c r="H79" s="86"/>
      <c r="I79" s="81"/>
      <c r="J79" s="81"/>
      <c r="K79" s="96"/>
      <c r="L79" s="96"/>
      <c r="M79" s="96"/>
      <c r="N79" s="96"/>
      <c r="O79" s="96"/>
      <c r="P79" s="96"/>
      <c r="Q79" s="96"/>
      <c r="R79" s="96"/>
      <c r="S79" s="96"/>
      <c r="T79" s="96"/>
      <c r="U79" s="96"/>
      <c r="V79" s="96"/>
      <c r="W79" s="96"/>
      <c r="X79" s="96"/>
    </row>
    <row r="80" spans="1:24" ht="15" customHeight="1">
      <c r="A80" s="351"/>
      <c r="B80" s="287"/>
      <c r="C80" s="115" t="str">
        <f>IFERROR(VLOOKUP(B80, LeuchtenTabelle, 7, FALSE), "")</f>
        <v/>
      </c>
      <c r="D80" s="188"/>
      <c r="E80" s="349"/>
      <c r="F80" s="116" t="str">
        <f>IFERROR(IF(E80&gt;0, E80, C80) * D80 / 1000, "")</f>
        <v/>
      </c>
      <c r="G80" s="86"/>
      <c r="H80" s="86"/>
    </row>
    <row r="81" spans="1:24" ht="15" customHeight="1">
      <c r="A81" s="351"/>
      <c r="B81" s="287"/>
      <c r="C81" s="115" t="str">
        <f>IFERROR(VLOOKUP(B81, LeuchtenTabelle, 7, FALSE), "")</f>
        <v/>
      </c>
      <c r="D81" s="188"/>
      <c r="E81" s="349"/>
      <c r="F81" s="116" t="str">
        <f t="shared" ref="F81:F84" si="2">IFERROR(IF(E81&gt;0, E81, C81) * D81 / 1000, "")</f>
        <v/>
      </c>
      <c r="G81" s="86"/>
      <c r="H81" s="86"/>
    </row>
    <row r="82" spans="1:24" ht="15" customHeight="1">
      <c r="A82" s="351"/>
      <c r="B82" s="287"/>
      <c r="C82" s="115" t="str">
        <f>IFERROR(VLOOKUP(B82, LeuchtenTabelle, 7, FALSE), "")</f>
        <v/>
      </c>
      <c r="D82" s="188"/>
      <c r="E82" s="349"/>
      <c r="F82" s="116" t="str">
        <f t="shared" si="2"/>
        <v/>
      </c>
      <c r="G82" s="86"/>
      <c r="H82" s="86"/>
    </row>
    <row r="83" spans="1:24" ht="15" customHeight="1">
      <c r="A83" s="351"/>
      <c r="B83" s="287"/>
      <c r="C83" s="115" t="str">
        <f>IFERROR(VLOOKUP(B83, LeuchtenTabelle, 7, FALSE), "")</f>
        <v/>
      </c>
      <c r="D83" s="188"/>
      <c r="E83" s="349"/>
      <c r="F83" s="116" t="str">
        <f t="shared" si="2"/>
        <v/>
      </c>
      <c r="G83" s="86"/>
      <c r="H83" s="86"/>
    </row>
    <row r="84" spans="1:24" ht="15" customHeight="1">
      <c r="A84" s="351"/>
      <c r="B84" s="287"/>
      <c r="C84" s="115" t="str">
        <f>IFERROR(VLOOKUP(B84, LeuchtenTabelle, 7, FALSE), "")</f>
        <v/>
      </c>
      <c r="D84" s="188"/>
      <c r="E84" s="349"/>
      <c r="F84" s="116" t="str">
        <f t="shared" si="2"/>
        <v/>
      </c>
      <c r="G84" s="86"/>
      <c r="H84" s="86"/>
    </row>
    <row r="85" spans="1:24" ht="16.5">
      <c r="A85" s="351"/>
      <c r="B85" s="117"/>
      <c r="C85" s="95"/>
      <c r="D85" s="95"/>
      <c r="E85" s="95"/>
      <c r="F85" s="118"/>
      <c r="G85" s="86"/>
      <c r="H85" s="95"/>
    </row>
    <row r="86" spans="1:24" s="90" customFormat="1" ht="21.2" customHeight="1">
      <c r="A86" s="350"/>
      <c r="B86" s="94" t="str" cm="1">
        <f t="array" ref="B86">INDEX(Textes!$B:$D, K86, $K$2)</f>
        <v>Energiebilanz</v>
      </c>
      <c r="C86" s="86"/>
      <c r="D86" s="86"/>
      <c r="E86" s="86"/>
      <c r="F86" s="86"/>
      <c r="G86" s="86"/>
      <c r="H86" s="86"/>
      <c r="I86" s="82"/>
      <c r="J86" s="82"/>
      <c r="K86" s="91">
        <v>93</v>
      </c>
      <c r="L86" s="394" t="s">
        <v>130</v>
      </c>
      <c r="M86" s="394" t="s">
        <v>131</v>
      </c>
      <c r="N86" s="394" t="s">
        <v>132</v>
      </c>
      <c r="O86" s="394" t="s">
        <v>5297</v>
      </c>
      <c r="P86" s="394" t="s">
        <v>5298</v>
      </c>
      <c r="Q86" s="91"/>
      <c r="R86" s="91"/>
      <c r="S86" s="91"/>
      <c r="T86" s="91"/>
      <c r="U86" s="91"/>
      <c r="V86" s="91"/>
      <c r="W86" s="91"/>
      <c r="X86" s="91"/>
    </row>
    <row r="87" spans="1:24" ht="42" customHeight="1">
      <c r="A87" s="351"/>
      <c r="B87" s="368"/>
      <c r="C87" s="109" t="str" cm="1">
        <f t="array" ref="C87">INDEX(Textes!$B:$D,L87, $K$2)</f>
        <v>Projektwert</v>
      </c>
      <c r="D87" s="109" t="str" cm="1">
        <f t="array" ref="D87">INDEX(Textes!$B:$D, M87, $K$2)</f>
        <v>Grenzwert</v>
      </c>
      <c r="E87" s="109" t="str" cm="1">
        <f t="array" ref="E87">INDEX(Textes!$B:$D, N87, $K$2)</f>
        <v>Minergie / Prokilowatt / EffEL</v>
      </c>
      <c r="F87" s="110" t="str" cm="1">
        <f t="array" ref="F87">INDEX(Textes!$B:$D, O87, $K$2)</f>
        <v>Zielwert</v>
      </c>
      <c r="G87" s="86"/>
      <c r="H87" s="86"/>
      <c r="K87" s="91" t="s">
        <v>156</v>
      </c>
      <c r="L87" s="91">
        <v>95</v>
      </c>
      <c r="M87" s="91">
        <v>97</v>
      </c>
      <c r="N87" s="91">
        <v>98</v>
      </c>
      <c r="O87" s="91">
        <v>99</v>
      </c>
      <c r="Q87" s="91"/>
      <c r="R87" s="91"/>
      <c r="S87" s="91"/>
      <c r="T87" s="91"/>
      <c r="U87" s="91"/>
      <c r="V87" s="91"/>
      <c r="W87" s="91"/>
      <c r="X87" s="91"/>
    </row>
    <row r="88" spans="1:24" ht="15" customHeight="1">
      <c r="A88" s="351"/>
      <c r="B88" s="80" t="str" cm="1">
        <f t="array" ref="B88">INDEX(Textes!$B:$D, K88, $K$2)</f>
        <v>Installierte Leistung (kW)</v>
      </c>
      <c r="C88" s="119" t="str">
        <f>IF(SUM(F80:$F$84)&gt;0, SUM(F80:$F$84), "")</f>
        <v/>
      </c>
      <c r="D88" s="119" t="str">
        <f>IFERROR(D$89*$C$8/1000, "")</f>
        <v/>
      </c>
      <c r="E88" s="119" t="s">
        <v>156</v>
      </c>
      <c r="F88" s="120" t="str">
        <f>IFERROR(F$89*$C$8/1000, "")</f>
        <v/>
      </c>
      <c r="G88" s="86"/>
      <c r="H88" s="95"/>
      <c r="K88" s="96">
        <v>100</v>
      </c>
      <c r="L88" s="431">
        <f>SUM(F80:F84)</f>
        <v>0</v>
      </c>
      <c r="M88" s="430">
        <f>D73*$C$8/1000</f>
        <v>0</v>
      </c>
      <c r="N88" s="430">
        <f>E73*$C$8/1000</f>
        <v>0</v>
      </c>
      <c r="O88" s="430">
        <f>F73*$C$8/1000</f>
        <v>0</v>
      </c>
      <c r="P88" s="431">
        <f>SUMPRODUCT($C$80:$C$84,$D$80:$D$84)/1000</f>
        <v>0</v>
      </c>
    </row>
    <row r="89" spans="1:24" ht="15" customHeight="1">
      <c r="A89" s="351"/>
      <c r="B89" s="80" t="str" cm="1">
        <f t="array" ref="B89">INDEX(Textes!$B:$D, K89, $K$2)</f>
        <v>Spezifische Leistung (W/m²)</v>
      </c>
      <c r="C89" s="119" t="str">
        <f>IFERROR(C88/$C$8*1000, "")</f>
        <v/>
      </c>
      <c r="D89" s="119" t="str">
        <f>IFERROR($M$89, "")</f>
        <v/>
      </c>
      <c r="E89" s="119" t="s">
        <v>156</v>
      </c>
      <c r="F89" s="120" t="str">
        <f>IFERROR($N$89, "")</f>
        <v/>
      </c>
      <c r="G89" s="86"/>
      <c r="H89" s="95"/>
      <c r="K89" s="96">
        <v>101</v>
      </c>
      <c r="L89" s="371" t="e">
        <f>L$88/$C$8*1000</f>
        <v>#DIV/0!</v>
      </c>
      <c r="M89" s="371" t="e">
        <f>M$88/$C$8*1000</f>
        <v>#DIV/0!</v>
      </c>
      <c r="N89" s="371" t="e">
        <f>N$88/$C$8*1000</f>
        <v>#DIV/0!</v>
      </c>
      <c r="O89" s="371" t="e">
        <f>O$88/$C$8*1000</f>
        <v>#DIV/0!</v>
      </c>
      <c r="P89" s="371" t="e">
        <f>P$88/$C$8*1000</f>
        <v>#DIV/0!</v>
      </c>
    </row>
    <row r="90" spans="1:24" ht="15" customHeight="1">
      <c r="A90" s="351"/>
      <c r="B90" s="80" t="str" cm="1">
        <f t="array" ref="B90">INDEX(Textes!$B:$D, K90, $K$2)</f>
        <v>Volllaststunden (h/a)</v>
      </c>
      <c r="C90" s="121" t="str">
        <f>IF(ISNUMBER(C88), L$90, "")</f>
        <v/>
      </c>
      <c r="D90" s="121" t="str">
        <f>IF(ISNUMBER(D88), M$90, "")</f>
        <v/>
      </c>
      <c r="E90" s="121" t="s">
        <v>156</v>
      </c>
      <c r="F90" s="400" t="str">
        <f>IF(ISNUMBER(F88), N$90, "")</f>
        <v/>
      </c>
      <c r="G90" s="86"/>
      <c r="H90" s="95"/>
      <c r="K90" s="96">
        <v>102</v>
      </c>
      <c r="L90" s="372">
        <f>IFERROR(C$74, "")</f>
        <v>197.10000000000005</v>
      </c>
      <c r="M90" s="372">
        <f>IFERROR(D$74, "")</f>
        <v>492.75000000000006</v>
      </c>
      <c r="N90" s="372">
        <f>IFERROR(E$74, "")</f>
        <v>246.37500000000003</v>
      </c>
      <c r="O90" s="372">
        <f>IFERROR(F$74, "")</f>
        <v>492.75000000000006</v>
      </c>
      <c r="P90" s="372">
        <f>IFERROR(G$74, "")</f>
        <v>443.47500000000002</v>
      </c>
    </row>
    <row r="91" spans="1:24" ht="15" customHeight="1">
      <c r="A91" s="351"/>
      <c r="B91" s="80" t="str" cm="1">
        <f t="array" ref="B91">INDEX(Textes!$B:$D, K91, $K$2)</f>
        <v>Elektrizitätsbedarf (MWh/a)</v>
      </c>
      <c r="C91" s="120" t="str">
        <f>IFERROR(C92*$C$8/1000, "")</f>
        <v/>
      </c>
      <c r="D91" s="120" t="str">
        <f>IFERROR(D92*$C$8/1000, "")</f>
        <v/>
      </c>
      <c r="E91" s="119" t="str">
        <f>IFERROR(($D91+$F91)/2, "")</f>
        <v/>
      </c>
      <c r="F91" s="120" t="str">
        <f>IFERROR(F92*$C$8/1000, "")</f>
        <v/>
      </c>
      <c r="G91" s="86"/>
      <c r="H91" s="95"/>
      <c r="K91" s="96">
        <v>104</v>
      </c>
      <c r="L91" s="371">
        <f t="shared" ref="L91:P91" si="3">L88*L90/1000</f>
        <v>0</v>
      </c>
      <c r="M91" s="371">
        <f t="shared" si="3"/>
        <v>0</v>
      </c>
      <c r="N91" s="371">
        <f t="shared" si="3"/>
        <v>0</v>
      </c>
      <c r="O91" s="371">
        <f t="shared" si="3"/>
        <v>0</v>
      </c>
      <c r="P91" s="371">
        <f t="shared" si="3"/>
        <v>0</v>
      </c>
    </row>
    <row r="92" spans="1:24" ht="15" customHeight="1">
      <c r="A92" s="351"/>
      <c r="B92" s="80" t="str" cm="1">
        <f t="array" ref="B92">INDEX(Textes!$B:$D, K92, $K$2)</f>
        <v>Elektrizitätsbedarf (kWh/m²)</v>
      </c>
      <c r="C92" s="119" t="str">
        <f>IFERROR(C$88*C$90/$C$8, "")</f>
        <v/>
      </c>
      <c r="D92" s="119" t="str">
        <f>IFERROR(D$88*D$90/$C$8, "")</f>
        <v/>
      </c>
      <c r="E92" s="119" t="str">
        <f>IFERROR(($D92+$F92)/2, "")</f>
        <v/>
      </c>
      <c r="F92" s="120" t="str">
        <f>IFERROR(F$88*F$90/$C$8, "")</f>
        <v/>
      </c>
      <c r="G92" s="86"/>
      <c r="H92" s="95"/>
      <c r="K92" s="96">
        <v>103</v>
      </c>
      <c r="L92" s="375" t="e">
        <f t="shared" ref="L92:P92" si="4">L89*L90/1000</f>
        <v>#DIV/0!</v>
      </c>
      <c r="M92" s="375" t="e">
        <f t="shared" si="4"/>
        <v>#DIV/0!</v>
      </c>
      <c r="N92" s="375" t="e">
        <f t="shared" si="4"/>
        <v>#DIV/0!</v>
      </c>
      <c r="O92" s="375" t="e">
        <f t="shared" si="4"/>
        <v>#DIV/0!</v>
      </c>
      <c r="P92" s="375" t="e">
        <f t="shared" si="4"/>
        <v>#DIV/0!</v>
      </c>
    </row>
    <row r="93" spans="1:24" ht="16.5">
      <c r="A93" s="351"/>
      <c r="B93" s="86"/>
      <c r="C93" s="95"/>
      <c r="D93" s="95"/>
      <c r="E93" s="95"/>
      <c r="F93" s="95"/>
      <c r="G93" s="86"/>
      <c r="H93" s="95"/>
    </row>
    <row r="94" spans="1:24" ht="16.5">
      <c r="A94" s="351"/>
      <c r="B94" s="86"/>
      <c r="C94" s="95"/>
      <c r="D94" s="95"/>
      <c r="E94" s="95"/>
      <c r="F94" s="95"/>
      <c r="G94" s="86"/>
      <c r="H94" s="95"/>
    </row>
    <row r="95" spans="1:24" ht="16.5">
      <c r="A95" s="351"/>
      <c r="B95" s="86"/>
      <c r="C95" s="95"/>
      <c r="D95" s="95"/>
      <c r="E95" s="95"/>
      <c r="F95" s="95"/>
      <c r="G95" s="86"/>
      <c r="H95" s="95"/>
    </row>
    <row r="96" spans="1:24" ht="16.5">
      <c r="A96" s="351"/>
      <c r="B96" s="86"/>
      <c r="C96" s="95"/>
      <c r="D96" s="95"/>
      <c r="E96" s="95"/>
      <c r="F96" s="95"/>
      <c r="G96" s="86"/>
      <c r="H96" s="95"/>
    </row>
    <row r="97" spans="1:8" ht="16.5">
      <c r="A97" s="351"/>
      <c r="B97" s="86"/>
      <c r="C97" s="95"/>
      <c r="D97" s="95"/>
      <c r="E97" s="95"/>
      <c r="F97" s="95"/>
      <c r="G97" s="86"/>
      <c r="H97" s="95"/>
    </row>
    <row r="98" spans="1:8" ht="16.5">
      <c r="A98" s="351"/>
      <c r="B98" s="86"/>
      <c r="C98" s="95"/>
      <c r="D98" s="95"/>
      <c r="E98" s="95"/>
      <c r="F98" s="95"/>
      <c r="G98" s="86"/>
      <c r="H98" s="95"/>
    </row>
    <row r="99" spans="1:8" ht="16.5">
      <c r="A99" s="351"/>
      <c r="B99" s="86"/>
      <c r="C99" s="95"/>
      <c r="D99" s="95"/>
      <c r="E99" s="95"/>
      <c r="F99" s="95"/>
      <c r="G99" s="86"/>
      <c r="H99" s="95"/>
    </row>
    <row r="100" spans="1:8" ht="16.5">
      <c r="A100" s="351"/>
      <c r="B100" s="86"/>
      <c r="C100" s="95"/>
      <c r="D100" s="95"/>
      <c r="E100" s="95"/>
      <c r="F100" s="95"/>
      <c r="G100" s="86"/>
      <c r="H100" s="95"/>
    </row>
    <row r="101" spans="1:8" ht="16.5" hidden="1">
      <c r="A101" s="351"/>
      <c r="B101" s="122"/>
      <c r="C101" s="123"/>
      <c r="D101" s="123"/>
      <c r="E101" s="123"/>
      <c r="F101" s="123"/>
      <c r="G101" s="86"/>
      <c r="H101" s="123"/>
    </row>
    <row r="102" spans="1:8" ht="16.5" hidden="1">
      <c r="A102" s="351"/>
      <c r="B102" s="122"/>
      <c r="C102" s="123"/>
      <c r="D102" s="123"/>
      <c r="E102" s="123"/>
      <c r="F102" s="123"/>
      <c r="G102" s="86"/>
      <c r="H102" s="123"/>
    </row>
    <row r="103" spans="1:8" ht="16.5" hidden="1">
      <c r="B103" s="122"/>
      <c r="C103" s="123"/>
      <c r="D103" s="123"/>
      <c r="E103" s="123"/>
      <c r="F103" s="123"/>
      <c r="G103" s="86"/>
      <c r="H103" s="123"/>
    </row>
    <row r="104" spans="1:8" ht="16.5" hidden="1">
      <c r="A104" s="351"/>
      <c r="B104" s="86"/>
      <c r="C104" s="95"/>
      <c r="D104" s="95"/>
      <c r="E104" s="95"/>
      <c r="F104" s="95"/>
      <c r="G104" s="86"/>
      <c r="H104" s="95"/>
    </row>
    <row r="105" spans="1:8" ht="16.5" hidden="1" customHeight="1">
      <c r="G105" s="86"/>
    </row>
  </sheetData>
  <sheetProtection algorithmName="SHA-512" hashValue="vMRge5XaJnrEvFZeJRLqqR0/x6COidF6rNcAn3633kIO/k4G8eeSL8S+FkYCJwHa1i31+6RXV7a4J3KxxPrAAA==" saltValue="URa6g/+8onEePg95V9OSHA==" spinCount="100000" sheet="1" objects="1" scenarios="1"/>
  <mergeCells count="25">
    <mergeCell ref="C10:F10"/>
    <mergeCell ref="B4:F4"/>
    <mergeCell ref="C6:F6"/>
    <mergeCell ref="C7:F7"/>
    <mergeCell ref="C8:F8"/>
    <mergeCell ref="C9:F9"/>
    <mergeCell ref="C24:F24"/>
    <mergeCell ref="C11:F11"/>
    <mergeCell ref="C12:F12"/>
    <mergeCell ref="C15:F15"/>
    <mergeCell ref="C16:F16"/>
    <mergeCell ref="C17:F17"/>
    <mergeCell ref="C18:F18"/>
    <mergeCell ref="C19:F19"/>
    <mergeCell ref="C20:F20"/>
    <mergeCell ref="C21:F21"/>
    <mergeCell ref="C22:F22"/>
    <mergeCell ref="C23:F23"/>
    <mergeCell ref="C33:F33"/>
    <mergeCell ref="C27:F27"/>
    <mergeCell ref="C28:F28"/>
    <mergeCell ref="C29:F29"/>
    <mergeCell ref="C30:F30"/>
    <mergeCell ref="C31:F31"/>
    <mergeCell ref="C32:F32"/>
  </mergeCells>
  <conditionalFormatting sqref="B80:B84">
    <cfRule type="expression" dxfId="89" priority="5">
      <formula>NOT(ISBLANK($B80))</formula>
    </cfRule>
  </conditionalFormatting>
  <conditionalFormatting sqref="B10:F12 B15:F23">
    <cfRule type="expression" dxfId="88" priority="6">
      <formula>$J$9=FALSE</formula>
    </cfRule>
  </conditionalFormatting>
  <conditionalFormatting sqref="B12:F12">
    <cfRule type="expression" dxfId="87" priority="8">
      <formula>$J$11=FALSE</formula>
    </cfRule>
  </conditionalFormatting>
  <conditionalFormatting sqref="B28:F33">
    <cfRule type="expression" dxfId="86" priority="9">
      <formula>NOT($J$27)</formula>
    </cfRule>
  </conditionalFormatting>
  <conditionalFormatting sqref="C12">
    <cfRule type="expression" dxfId="85" priority="1">
      <formula>AND(NOT($J$11), NOT(ISBLANK($C12)))</formula>
    </cfRule>
  </conditionalFormatting>
  <conditionalFormatting sqref="C6:F12 C15:F24 C27:F33">
    <cfRule type="expression" dxfId="84" priority="7">
      <formula>NOT(ISBLANK($C6))</formula>
    </cfRule>
  </conditionalFormatting>
  <conditionalFormatting sqref="C10:F11 C15 C17:F23">
    <cfRule type="expression" dxfId="83" priority="2">
      <formula>AND(NOT($J$9), NOT(ISBLANK($C10)))</formula>
    </cfRule>
  </conditionalFormatting>
  <conditionalFormatting sqref="C28:F33">
    <cfRule type="expression" dxfId="82" priority="3">
      <formula>AND(NOT($J$27), NOT(ISBLANK($C28)))</formula>
    </cfRule>
  </conditionalFormatting>
  <conditionalFormatting sqref="D80:E84">
    <cfRule type="expression" dxfId="81" priority="4">
      <formula>NOT(ISBLANK(D80))</formula>
    </cfRule>
  </conditionalFormatting>
  <dataValidations count="22">
    <dataValidation type="list" allowBlank="1" showInputMessage="1" showErrorMessage="1" sqref="C27:F27" xr:uid="{D8F2E8DA-FCE1-430C-ABB8-F24151ABFB36}">
      <formula1>JaNein</formula1>
    </dataValidation>
    <dataValidation type="list" allowBlank="1" showInputMessage="1" showErrorMessage="1" sqref="C33:F33" xr:uid="{6471FF38-094E-41BD-8B1D-1F817BF7E988}">
      <formula1>Regelung_Tageslicht</formula1>
    </dataValidation>
    <dataValidation type="list" allowBlank="1" showInputMessage="1" showErrorMessage="1" sqref="C28:F28" xr:uid="{F0C79E71-1694-468F-8FAB-EF62BCA4C902}">
      <formula1>Glasanteil</formula1>
    </dataValidation>
    <dataValidation type="list" allowBlank="1" showInputMessage="1" showErrorMessage="1" sqref="C30:F30" xr:uid="{09D7A122-5E3C-458B-8300-C3B2C22AB197}">
      <formula1>Umgebung</formula1>
    </dataValidation>
    <dataValidation type="list" allowBlank="1" showInputMessage="1" showErrorMessage="1" sqref="C29:F29" xr:uid="{1AD7D888-C054-4340-BB7C-C1B291A3B0D8}">
      <formula1>Raumhelligkeit</formula1>
    </dataValidation>
    <dataValidation type="list" allowBlank="1" showInputMessage="1" showErrorMessage="1" sqref="C32:F32" xr:uid="{17BBDDD9-0735-48EF-9ED0-1E640F19F96B}">
      <formula1>IF($I$31&lt;6,Sonnenschutz_Regelung_Mit,Sonnenschutz_Regelung_Ohne)</formula1>
    </dataValidation>
    <dataValidation type="list" allowBlank="1" showInputMessage="1" showErrorMessage="1" sqref="C31:F31" xr:uid="{63132E86-1E2E-48AF-AC59-5E4F1611C693}">
      <formula1>Sonnenschutz_Art</formula1>
    </dataValidation>
    <dataValidation type="decimal" allowBlank="1" showInputMessage="1" showErrorMessage="1" sqref="C22:F22" xr:uid="{B9F94F20-BBA4-420E-A0D2-D087C6825C09}">
      <formula1>0</formula1>
      <formula2>9999</formula2>
    </dataValidation>
    <dataValidation type="decimal" allowBlank="1" showInputMessage="1" showErrorMessage="1" sqref="C21:F21" xr:uid="{27042ED2-F6FE-44DD-AA00-1F7FF7274849}">
      <formula1>0</formula1>
      <formula2>365</formula2>
    </dataValidation>
    <dataValidation type="decimal" allowBlank="1" showInputMessage="1" showErrorMessage="1" sqref="C20:F20" xr:uid="{4B88BE05-4C8C-4864-B23D-0E737F477893}">
      <formula1>0</formula1>
      <formula2>13</formula2>
    </dataValidation>
    <dataValidation type="decimal" allowBlank="1" showInputMessage="1" showErrorMessage="1" sqref="C19:F19" xr:uid="{38CDE941-9678-4D1D-8692-471A58DADB46}">
      <formula1>0</formula1>
      <formula2>11</formula2>
    </dataValidation>
    <dataValidation type="list" allowBlank="1" showInputMessage="1" showErrorMessage="1" sqref="C18:F18" xr:uid="{F60CD00F-A832-49C9-9774-2B65E3A6356A}">
      <formula1>"0.05,0.75"</formula1>
    </dataValidation>
    <dataValidation type="decimal" allowBlank="1" showInputMessage="1" showErrorMessage="1" sqref="C17:F17" xr:uid="{88B03985-259D-4D90-9ACA-0EFCD9ACBC19}">
      <formula1>0</formula1>
      <formula2>30</formula2>
    </dataValidation>
    <dataValidation type="decimal" allowBlank="1" showInputMessage="1" showErrorMessage="1" sqref="C15:F15" xr:uid="{9AFBD69E-8AD6-4F41-B817-2882EAFD1BCE}">
      <formula1>0</formula1>
      <formula2>999</formula2>
    </dataValidation>
    <dataValidation type="list" allowBlank="1" showInputMessage="1" showErrorMessage="1" sqref="C9:F9" xr:uid="{13BB5DA2-767C-415F-B5AE-44716CCBFF07}">
      <formula1>RoomTypes</formula1>
    </dataValidation>
    <dataValidation type="list" allowBlank="1" showInputMessage="1" showErrorMessage="1" sqref="C24:F24" xr:uid="{B217E37A-73F7-484A-BD4A-208CA2766887}">
      <formula1>k_Pr</formula1>
    </dataValidation>
    <dataValidation type="decimal" allowBlank="1" showInputMessage="1" showErrorMessage="1" sqref="C16:F16 C8:F8" xr:uid="{49E34B4B-67BD-4412-BE87-F4FBA5CADF8D}">
      <formula1>0</formula1>
      <formula2>1000000</formula2>
    </dataValidation>
    <dataValidation type="textLength" allowBlank="1" showInputMessage="1" showErrorMessage="1" sqref="C6:F7" xr:uid="{00C55C64-BF56-480E-915F-DC9C32CE78FF}">
      <formula1>0</formula1>
      <formula2>250</formula2>
    </dataValidation>
    <dataValidation type="list" allowBlank="1" showInputMessage="1" showErrorMessage="1" sqref="B80:B84" xr:uid="{9FE87AC7-03FA-4344-B90C-AE2019275E85}">
      <formula1>LeuchtenListe</formula1>
    </dataValidation>
    <dataValidation type="decimal" operator="greaterThanOrEqual" allowBlank="1" showInputMessage="1" showErrorMessage="1" sqref="E80:E84" xr:uid="{2943EAF6-C78D-48CF-B0E4-A949FCC33C54}">
      <formula1>0</formula1>
    </dataValidation>
    <dataValidation type="whole" allowBlank="1" showInputMessage="1" showErrorMessage="1" sqref="D80:D84" xr:uid="{645202ED-F4BF-4A1A-A89A-47196733C87C}">
      <formula1>0</formula1>
      <formula2>1000000</formula2>
    </dataValidation>
    <dataValidation type="list" allowBlank="1" showInputMessage="1" showErrorMessage="1" sqref="C32:F32" xr:uid="{29A604DF-E162-4EC0-B2DA-A924001969CF}">
      <formula1>IF($I$31&lt;=5, Sonnenschutz_Regelung_Mit, Sonnenschutz_Regelung_Ohne)</formula1>
    </dataValidation>
  </dataValidations>
  <pageMargins left="0.7" right="0.7" top="0.75" bottom="0.75" header="0.3" footer="0.3"/>
  <legacyDrawing r:id="rId1"/>
  <extLst>
    <ext xmlns:x14="http://schemas.microsoft.com/office/spreadsheetml/2009/9/main" uri="{CCE6A557-97BC-4b89-ADB6-D9C93CAAB3DF}">
      <x14:dataValidations xmlns:xm="http://schemas.microsoft.com/office/excel/2006/main" count="5">
        <x14:dataValidation type="list" allowBlank="1" showInputMessage="1" showErrorMessage="1" xr:uid="{59C86466-8B4F-4CDB-803D-AFC3D4057154}">
          <x14:formula1>
            <xm:f>Dropdowns!$A$209:$A$215</xm:f>
          </x14:formula1>
          <xm:sqref>C12:F12</xm:sqref>
        </x14:dataValidation>
        <x14:dataValidation type="list" allowBlank="1" showInputMessage="1" showErrorMessage="1" xr:uid="{D8BC7895-C99B-4893-AB22-585D3399FF86}">
          <x14:formula1>
            <xm:f>Dropdowns!$A$60:$A$62</xm:f>
          </x14:formula1>
          <xm:sqref>C27:F33 C23:F24</xm:sqref>
        </x14:dataValidation>
        <x14:dataValidation type="list" allowBlank="1" showInputMessage="1" showErrorMessage="1" xr:uid="{2C453386-3918-4351-8FDF-6188DCB3CFD9}">
          <x14:formula1>
            <xm:f>Dropdowns!$A$92:$A$93</xm:f>
          </x14:formula1>
          <xm:sqref>C11:F11</xm:sqref>
        </x14:dataValidation>
        <x14:dataValidation type="list" allowBlank="1" showInputMessage="1" showErrorMessage="1" xr:uid="{855DEBA0-BB40-4A84-9673-18F50932DAE4}">
          <x14:formula1>
            <xm:f>Dropdowns!$A$28:$A$38</xm:f>
          </x14:formula1>
          <xm:sqref>C28:F28</xm:sqref>
        </x14:dataValidation>
        <x14:dataValidation type="list" allowBlank="1" showInputMessage="1" showErrorMessage="1" xr:uid="{05FC7012-EC34-4BCE-8080-8088514B69B8}">
          <x14:formula1>
            <xm:f>Dropdowns!$A$42:$A$47</xm:f>
          </x14:formula1>
          <xm:sqref>C31:F31</xm:sqref>
        </x14:dataValidation>
      </x14:dataValidations>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22</vt:i4>
      </vt:variant>
      <vt:variant>
        <vt:lpstr>Benannte Bereiche</vt:lpstr>
      </vt:variant>
      <vt:variant>
        <vt:i4>14</vt:i4>
      </vt:variant>
    </vt:vector>
  </HeadingPairs>
  <TitlesOfParts>
    <vt:vector size="36" baseType="lpstr">
      <vt:lpstr>Info</vt:lpstr>
      <vt:lpstr>A</vt:lpstr>
      <vt:lpstr>B</vt:lpstr>
      <vt:lpstr>C-1</vt:lpstr>
      <vt:lpstr>C-2</vt:lpstr>
      <vt:lpstr>C-3</vt:lpstr>
      <vt:lpstr>C-4</vt:lpstr>
      <vt:lpstr>C-5</vt:lpstr>
      <vt:lpstr>C-6</vt:lpstr>
      <vt:lpstr>C-7</vt:lpstr>
      <vt:lpstr>C-8</vt:lpstr>
      <vt:lpstr>C-9</vt:lpstr>
      <vt:lpstr>C-10</vt:lpstr>
      <vt:lpstr>C-11</vt:lpstr>
      <vt:lpstr>C-12</vt:lpstr>
      <vt:lpstr>C-13</vt:lpstr>
      <vt:lpstr>C-14</vt:lpstr>
      <vt:lpstr>C-15</vt:lpstr>
      <vt:lpstr>Dropdowns</vt:lpstr>
      <vt:lpstr>Lieux</vt:lpstr>
      <vt:lpstr>SIA</vt:lpstr>
      <vt:lpstr>Textes</vt:lpstr>
      <vt:lpstr>DB_SIA</vt:lpstr>
      <vt:lpstr>Glasanteil</vt:lpstr>
      <vt:lpstr>JaNein</vt:lpstr>
      <vt:lpstr>k_Pr_2017</vt:lpstr>
      <vt:lpstr>k_Pr_2023</vt:lpstr>
      <vt:lpstr>LeuchtenTabelle</vt:lpstr>
      <vt:lpstr>Raumhelligkeit</vt:lpstr>
      <vt:lpstr>Regelung_Tageslicht</vt:lpstr>
      <vt:lpstr>RoomTypes</vt:lpstr>
      <vt:lpstr>Sonnenschutz_Art</vt:lpstr>
      <vt:lpstr>Sonnenschutz_Regelung</vt:lpstr>
      <vt:lpstr>Sonnenschutz_Regelung_Mit</vt:lpstr>
      <vt:lpstr>Sonnenschutz_Regelung_Ohne</vt:lpstr>
      <vt:lpstr>Umgebung</vt:lpstr>
    </vt:vector>
  </TitlesOfParts>
  <Manager>paul.stadler@bfe.admin.ch</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paul.stadler@bfe.admin.ch</dc:creator>
  <cp:lastModifiedBy>Bormann Stefan BFE</cp:lastModifiedBy>
  <cp:lastPrinted>2023-10-25T06:23:55Z</cp:lastPrinted>
  <dcterms:created xsi:type="dcterms:W3CDTF">2018-02-14T09:31:37Z</dcterms:created>
  <dcterms:modified xsi:type="dcterms:W3CDTF">2025-03-26T10:24:37Z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45c3252-146d-46f3-8062-82cd8c8d7e7d_Enabled">
    <vt:lpwstr>true</vt:lpwstr>
  </property>
  <property fmtid="{D5CDD505-2E9C-101B-9397-08002B2CF9AE}" pid="3" name="MSIP_Label_245c3252-146d-46f3-8062-82cd8c8d7e7d_SetDate">
    <vt:lpwstr>2024-12-02T09:25:43Z</vt:lpwstr>
  </property>
  <property fmtid="{D5CDD505-2E9C-101B-9397-08002B2CF9AE}" pid="4" name="MSIP_Label_245c3252-146d-46f3-8062-82cd8c8d7e7d_Method">
    <vt:lpwstr>Privileged</vt:lpwstr>
  </property>
  <property fmtid="{D5CDD505-2E9C-101B-9397-08002B2CF9AE}" pid="5" name="MSIP_Label_245c3252-146d-46f3-8062-82cd8c8d7e7d_Name">
    <vt:lpwstr>L1</vt:lpwstr>
  </property>
  <property fmtid="{D5CDD505-2E9C-101B-9397-08002B2CF9AE}" pid="6" name="MSIP_Label_245c3252-146d-46f3-8062-82cd8c8d7e7d_SiteId">
    <vt:lpwstr>6ae27add-8276-4a38-88c1-3a9c1f973767</vt:lpwstr>
  </property>
  <property fmtid="{D5CDD505-2E9C-101B-9397-08002B2CF9AE}" pid="7" name="MSIP_Label_245c3252-146d-46f3-8062-82cd8c8d7e7d_ActionId">
    <vt:lpwstr>24288171-c95e-4af3-a862-c40b7ad99cad</vt:lpwstr>
  </property>
  <property fmtid="{D5CDD505-2E9C-101B-9397-08002B2CF9AE}" pid="8" name="MSIP_Label_245c3252-146d-46f3-8062-82cd8c8d7e7d_ContentBits">
    <vt:lpwstr>0</vt:lpwstr>
  </property>
</Properties>
</file>