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customProperty4.bin" ContentType="application/vnd.openxmlformats-officedocument.spreadsheetml.customProperty"/>
  <Override PartName="/xl/tables/table2.xml" ContentType="application/vnd.openxmlformats-officedocument.spreadsheetml.table+xml"/>
  <Override PartName="/xl/customProperty5.bin" ContentType="application/vnd.openxmlformats-officedocument.spreadsheetml.customProperty"/>
  <Override PartName="/xl/tables/table3.xml" ContentType="application/vnd.openxmlformats-officedocument.spreadsheetml.table+xml"/>
  <Override PartName="/xl/customProperty6.bin" ContentType="application/vnd.openxmlformats-officedocument.spreadsheetml.customProperty"/>
  <Override PartName="/xl/tables/table4.xml" ContentType="application/vnd.openxmlformats-officedocument.spreadsheetml.table+xml"/>
  <Override PartName="/xl/customProperty7.bin" ContentType="application/vnd.openxmlformats-officedocument.spreadsheetml.customProperty"/>
  <Override PartName="/xl/tables/table5.xml" ContentType="application/vnd.openxmlformats-officedocument.spreadsheetml.table+xml"/>
  <Override PartName="/xl/customProperty8.bin" ContentType="application/vnd.openxmlformats-officedocument.spreadsheetml.customProperty"/>
  <Override PartName="/xl/tables/table6.xml" ContentType="application/vnd.openxmlformats-officedocument.spreadsheetml.table+xml"/>
  <Override PartName="/xl/customProperty9.bin" ContentType="application/vnd.openxmlformats-officedocument.spreadsheetml.customProperty"/>
  <Override PartName="/xl/tables/table7.xml" ContentType="application/vnd.openxmlformats-officedocument.spreadsheetml.table+xml"/>
  <Override PartName="/xl/customProperty10.bin" ContentType="application/vnd.openxmlformats-officedocument.spreadsheetml.customProperty"/>
  <Override PartName="/xl/tables/table8.xml" ContentType="application/vnd.openxmlformats-officedocument.spreadsheetml.table+xml"/>
  <Override PartName="/xl/customProperty11.bin" ContentType="application/vnd.openxmlformats-officedocument.spreadsheetml.customProperty"/>
  <Override PartName="/xl/tables/table9.xml" ContentType="application/vnd.openxmlformats-officedocument.spreadsheetml.table+xml"/>
  <Override PartName="/xl/customProperty12.bin" ContentType="application/vnd.openxmlformats-officedocument.spreadsheetml.customProperty"/>
  <Override PartName="/xl/tables/table10.xml" ContentType="application/vnd.openxmlformats-officedocument.spreadsheetml.table+xml"/>
  <Override PartName="/xl/customProperty13.bin" ContentType="application/vnd.openxmlformats-officedocument.spreadsheetml.customProperty"/>
  <Override PartName="/xl/tables/table11.xml" ContentType="application/vnd.openxmlformats-officedocument.spreadsheetml.table+xml"/>
  <Override PartName="/xl/customProperty14.bin" ContentType="application/vnd.openxmlformats-officedocument.spreadsheetml.customProperty"/>
  <Override PartName="/xl/tables/table12.xml" ContentType="application/vnd.openxmlformats-officedocument.spreadsheetml.table+xml"/>
  <Override PartName="/xl/customProperty15.bin" ContentType="application/vnd.openxmlformats-officedocument.spreadsheetml.customProperty"/>
  <Override PartName="/xl/tables/table13.xml" ContentType="application/vnd.openxmlformats-officedocument.spreadsheetml.table+xml"/>
  <Override PartName="/xl/customProperty16.bin" ContentType="application/vnd.openxmlformats-officedocument.spreadsheetml.customProperty"/>
  <Override PartName="/xl/tables/table14.xml" ContentType="application/vnd.openxmlformats-officedocument.spreadsheetml.table+xml"/>
  <Override PartName="/xl/customProperty17.bin" ContentType="application/vnd.openxmlformats-officedocument.spreadsheetml.customProperty"/>
  <Override PartName="/xl/tables/table15.xml" ContentType="application/vnd.openxmlformats-officedocument.spreadsheetml.table+xml"/>
  <Override PartName="/xl/customProperty18.bin" ContentType="application/vnd.openxmlformats-officedocument.spreadsheetml.customProperty"/>
  <Override PartName="/xl/tables/table16.xml" ContentType="application/vnd.openxmlformats-officedocument.spreadsheetml.table+xml"/>
  <Override PartName="/xl/customProperty19.bin" ContentType="application/vnd.openxmlformats-officedocument.spreadsheetml.customProperty"/>
  <Override PartName="/xl/tables/table17.xml" ContentType="application/vnd.openxmlformats-officedocument.spreadsheetml.table+xml"/>
  <Override PartName="/xl/customProperty20.bin" ContentType="application/vnd.openxmlformats-officedocument.spreadsheetml.customProperty"/>
  <Override PartName="/xl/tables/table18.xml" ContentType="application/vnd.openxmlformats-officedocument.spreadsheetml.table+xml"/>
  <Override PartName="/xl/customProperty21.bin" ContentType="application/vnd.openxmlformats-officedocument.spreadsheetml.customProperty"/>
  <Override PartName="/xl/tables/table19.xml" ContentType="application/vnd.openxmlformats-officedocument.spreadsheetml.table+xml"/>
  <Override PartName="/xl/customProperty22.bin" ContentType="application/vnd.openxmlformats-officedocument.spreadsheetml.customProperty"/>
  <Override PartName="/xl/tables/table20.xml" ContentType="application/vnd.openxmlformats-officedocument.spreadsheetml.table+xml"/>
  <Override PartName="/xl/customProperty23.bin" ContentType="application/vnd.openxmlformats-officedocument.spreadsheetml.customProperty"/>
  <Override PartName="/xl/tables/table21.xml" ContentType="application/vnd.openxmlformats-officedocument.spreadsheetml.table+xml"/>
  <Override PartName="/xl/customProperty24.bin" ContentType="application/vnd.openxmlformats-officedocument.spreadsheetml.customProperty"/>
  <Override PartName="/xl/tables/table22.xml" ContentType="application/vnd.openxmlformats-officedocument.spreadsheetml.table+xml"/>
  <Override PartName="/xl/customProperty25.bin" ContentType="application/vnd.openxmlformats-officedocument.spreadsheetml.customProperty"/>
  <Override PartName="/xl/tables/table23.xml" ContentType="application/vnd.openxmlformats-officedocument.spreadsheetml.table+xml"/>
  <Override PartName="/xl/customProperty26.bin" ContentType="application/vnd.openxmlformats-officedocument.spreadsheetml.customProperty"/>
  <Override PartName="/xl/tables/table24.xml" ContentType="application/vnd.openxmlformats-officedocument.spreadsheetml.table+xml"/>
  <Override PartName="/xl/customProperty27.bin" ContentType="application/vnd.openxmlformats-officedocument.spreadsheetml.customProperty"/>
  <Override PartName="/xl/tables/table25.xml" ContentType="application/vnd.openxmlformats-officedocument.spreadsheetml.table+xml"/>
  <Override PartName="/xl/customProperty28.bin" ContentType="application/vnd.openxmlformats-officedocument.spreadsheetml.customProperty"/>
  <Override PartName="/xl/tables/table26.xml" ContentType="application/vnd.openxmlformats-officedocument.spreadsheetml.table+xml"/>
  <Override PartName="/xl/customProperty29.bin" ContentType="application/vnd.openxmlformats-officedocument.spreadsheetml.customProperty"/>
  <Override PartName="/xl/tables/table27.xml" ContentType="application/vnd.openxmlformats-officedocument.spreadsheetml.table+xml"/>
  <Override PartName="/xl/customProperty30.bin" ContentType="application/vnd.openxmlformats-officedocument.spreadsheetml.customProperty"/>
  <Override PartName="/xl/tables/table28.xml" ContentType="application/vnd.openxmlformats-officedocument.spreadsheetml.table+xml"/>
  <Override PartName="/xl/customProperty31.bin" ContentType="application/vnd.openxmlformats-officedocument.spreadsheetml.customProperty"/>
  <Override PartName="/xl/tables/table29.xml" ContentType="application/vnd.openxmlformats-officedocument.spreadsheetml.table+xml"/>
  <Override PartName="/xl/customProperty32.bin" ContentType="application/vnd.openxmlformats-officedocument.spreadsheetml.customProperty"/>
  <Override PartName="/xl/tables/table30.xml" ContentType="application/vnd.openxmlformats-officedocument.spreadsheetml.table+xml"/>
  <Override PartName="/xl/customProperty33.bin" ContentType="application/vnd.openxmlformats-officedocument.spreadsheetml.customProperty"/>
  <Override PartName="/xl/tables/table31.xml" ContentType="application/vnd.openxmlformats-officedocument.spreadsheetml.table+xml"/>
  <Override PartName="/xl/customProperty34.bin" ContentType="application/vnd.openxmlformats-officedocument.spreadsheetml.customProperty"/>
  <Override PartName="/xl/tables/table32.xml" ContentType="application/vnd.openxmlformats-officedocument.spreadsheetml.table+xml"/>
  <Override PartName="/xl/customProperty35.bin" ContentType="application/vnd.openxmlformats-officedocument.spreadsheetml.customProperty"/>
  <Override PartName="/xl/tables/table33.xml" ContentType="application/vnd.openxmlformats-officedocument.spreadsheetml.table+xml"/>
  <Override PartName="/xl/customProperty36.bin" ContentType="application/vnd.openxmlformats-officedocument.spreadsheetml.customProperty"/>
  <Override PartName="/xl/tables/table34.xml" ContentType="application/vnd.openxmlformats-officedocument.spreadsheetml.table+xml"/>
  <Override PartName="/xl/customProperty37.bin" ContentType="application/vnd.openxmlformats-officedocument.spreadsheetml.customProperty"/>
  <Override PartName="/xl/tables/table35.xml" ContentType="application/vnd.openxmlformats-officedocument.spreadsheetml.table+xml"/>
  <Override PartName="/xl/customProperty38.bin" ContentType="application/vnd.openxmlformats-officedocument.spreadsheetml.customProperty"/>
  <Override PartName="/xl/tables/table36.xml" ContentType="application/vnd.openxmlformats-officedocument.spreadsheetml.table+xml"/>
  <Override PartName="/xl/customProperty39.bin" ContentType="application/vnd.openxmlformats-officedocument.spreadsheetml.customProperty"/>
  <Override PartName="/xl/tables/table37.xml" ContentType="application/vnd.openxmlformats-officedocument.spreadsheetml.table+xml"/>
  <Override PartName="/xl/customProperty40.bin" ContentType="application/vnd.openxmlformats-officedocument.spreadsheetml.customProperty"/>
  <Override PartName="/xl/tables/table38.xml" ContentType="application/vnd.openxmlformats-officedocument.spreadsheetml.table+xml"/>
  <Override PartName="/xl/customProperty41.bin" ContentType="application/vnd.openxmlformats-officedocument.spreadsheetml.customProperty"/>
  <Override PartName="/xl/tables/table39.xml" ContentType="application/vnd.openxmlformats-officedocument.spreadsheetml.table+xml"/>
  <Override PartName="/xl/customProperty42.bin" ContentType="application/vnd.openxmlformats-officedocument.spreadsheetml.customProperty"/>
  <Override PartName="/xl/tables/table40.xml" ContentType="application/vnd.openxmlformats-officedocument.spreadsheetml.table+xml"/>
  <Override PartName="/xl/customProperty43.bin" ContentType="application/vnd.openxmlformats-officedocument.spreadsheetml.customProperty"/>
  <Override PartName="/xl/tables/table41.xml" ContentType="application/vnd.openxmlformats-officedocument.spreadsheetml.table+xml"/>
  <Override PartName="/xl/customProperty44.bin" ContentType="application/vnd.openxmlformats-officedocument.spreadsheetml.customProperty"/>
  <Override PartName="/xl/tables/table42.xml" ContentType="application/vnd.openxmlformats-officedocument.spreadsheetml.table+xml"/>
  <Override PartName="/xl/customProperty45.bin" ContentType="application/vnd.openxmlformats-officedocument.spreadsheetml.customProperty"/>
  <Override PartName="/xl/tables/table43.xml" ContentType="application/vnd.openxmlformats-officedocument.spreadsheetml.table+xml"/>
  <Override PartName="/xl/customProperty46.bin" ContentType="application/vnd.openxmlformats-officedocument.spreadsheetml.customProperty"/>
  <Override PartName="/xl/tables/table44.xml" ContentType="application/vnd.openxmlformats-officedocument.spreadsheetml.table+xml"/>
  <Override PartName="/xl/customProperty47.bin" ContentType="application/vnd.openxmlformats-officedocument.spreadsheetml.customProperty"/>
  <Override PartName="/xl/tables/table45.xml" ContentType="application/vnd.openxmlformats-officedocument.spreadsheetml.table+xml"/>
  <Override PartName="/xl/customProperty48.bin" ContentType="application/vnd.openxmlformats-officedocument.spreadsheetml.customProperty"/>
  <Override PartName="/xl/tables/table46.xml" ContentType="application/vnd.openxmlformats-officedocument.spreadsheetml.table+xml"/>
  <Override PartName="/xl/customProperty49.bin" ContentType="application/vnd.openxmlformats-officedocument.spreadsheetml.customProperty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x post 2019\Web-Tabellen\"/>
    </mc:Choice>
  </mc:AlternateContent>
  <bookViews>
    <workbookView xWindow="0" yWindow="0" windowWidth="9530" windowHeight="6680" tabRatio="889"/>
  </bookViews>
  <sheets>
    <sheet name="Titelblatt" sheetId="55" r:id="rId1"/>
    <sheet name="Tabellenverzeichnis" sheetId="53" r:id="rId2"/>
    <sheet name="Tabelle1" sheetId="1" r:id="rId3"/>
    <sheet name="Tabelle2" sheetId="2" r:id="rId4"/>
    <sheet name="Tabelle3" sheetId="3" r:id="rId5"/>
    <sheet name="Tabelle4" sheetId="46" r:id="rId6"/>
    <sheet name="Tableau5" sheetId="4" r:id="rId7"/>
    <sheet name="Tableau6" sheetId="5" r:id="rId8"/>
    <sheet name="Tableau7" sheetId="6" r:id="rId9"/>
    <sheet name="Tableau8" sheetId="47" r:id="rId10"/>
    <sheet name="Tabelle9" sheetId="7" r:id="rId11"/>
    <sheet name="Tabelle10" sheetId="8" r:id="rId12"/>
    <sheet name="Tabelle11" sheetId="9" r:id="rId13"/>
    <sheet name="Tabelle13" sheetId="11" r:id="rId14"/>
    <sheet name="Tabelle14" sheetId="12" r:id="rId15"/>
    <sheet name="Tabelle15" sheetId="13" r:id="rId16"/>
    <sheet name="Tabelle16" sheetId="14" r:id="rId17"/>
    <sheet name="Tabelle17" sheetId="15" r:id="rId18"/>
    <sheet name="Tabelle18" sheetId="16" r:id="rId19"/>
    <sheet name="Tabelle19" sheetId="17" r:id="rId20"/>
    <sheet name="Tabelle20" sheetId="18" r:id="rId21"/>
    <sheet name="Tabelle21" sheetId="19" r:id="rId22"/>
    <sheet name="Tabelle22" sheetId="20" r:id="rId23"/>
    <sheet name="Tabelle23" sheetId="21" r:id="rId24"/>
    <sheet name="Tabelle24" sheetId="22" r:id="rId25"/>
    <sheet name="Tabelle26" sheetId="24" r:id="rId26"/>
    <sheet name="Tabelle27" sheetId="25" r:id="rId27"/>
    <sheet name="Tabelle28" sheetId="26" r:id="rId28"/>
    <sheet name="Tabelle30" sheetId="28" r:id="rId29"/>
    <sheet name="Tabelle31" sheetId="29" r:id="rId30"/>
    <sheet name="Tabelle32" sheetId="30" r:id="rId31"/>
    <sheet name="Tabelle33" sheetId="31" r:id="rId32"/>
    <sheet name="Tabelle35" sheetId="33" r:id="rId33"/>
    <sheet name="Tabelle36" sheetId="34" r:id="rId34"/>
    <sheet name="Tabelle37" sheetId="35" r:id="rId35"/>
    <sheet name="Tabelle38" sheetId="36" r:id="rId36"/>
    <sheet name="Tabelle39" sheetId="37" r:id="rId37"/>
    <sheet name="Tabelle40" sheetId="38" r:id="rId38"/>
    <sheet name="Tabelle41" sheetId="39" r:id="rId39"/>
    <sheet name="Tabelle42" sheetId="40" r:id="rId40"/>
    <sheet name="Tabelle43" sheetId="41" r:id="rId41"/>
    <sheet name="Tabelle44" sheetId="42" r:id="rId42"/>
    <sheet name="Tabelle45" sheetId="43" r:id="rId43"/>
    <sheet name="Tabelle46" sheetId="44" r:id="rId44"/>
    <sheet name="Tabelle47" sheetId="48" r:id="rId45"/>
    <sheet name="Tabelle48" sheetId="49" r:id="rId46"/>
    <sheet name="Tabelle49" sheetId="50" r:id="rId47"/>
    <sheet name="Tabelle50" sheetId="51" r:id="rId48"/>
    <sheet name="Tabelle51" sheetId="52" r:id="rId49"/>
  </sheets>
  <definedNames>
    <definedName name="_Ref50390024" localSheetId="45">Tabelle48!$B$3</definedName>
    <definedName name="_Toc53642075" localSheetId="9">Tableau8!$B$3</definedName>
    <definedName name="ExterneDaten_1" localSheetId="11" hidden="1">Tabelle10!$B$5:$W$11</definedName>
    <definedName name="ExterneDaten_1" localSheetId="12" hidden="1">Tabelle11!$B$5:$W$33</definedName>
    <definedName name="ExterneDaten_1" localSheetId="13" hidden="1">Tabelle13!$B$5:$W$18</definedName>
    <definedName name="ExterneDaten_1" localSheetId="14" hidden="1">Tabelle14!$B$5:$W$18</definedName>
    <definedName name="ExterneDaten_1" localSheetId="15" hidden="1">Tabelle15!$B$5:$W$15</definedName>
    <definedName name="ExterneDaten_1" localSheetId="16" hidden="1">Tabelle16!$B$5:$G$16</definedName>
    <definedName name="ExterneDaten_1" localSheetId="17" hidden="1">Tabelle17!$B$5:$W$20</definedName>
    <definedName name="ExterneDaten_1" localSheetId="18" hidden="1">Tabelle18!$B$5:$W$14</definedName>
    <definedName name="ExterneDaten_1" localSheetId="19" hidden="1">Tabelle19!$B$5:$W$14</definedName>
    <definedName name="ExterneDaten_1" localSheetId="20" hidden="1">Tabelle20!$B$5:$W$16</definedName>
    <definedName name="ExterneDaten_1" localSheetId="21" hidden="1">Tabelle21!$B$5:$W$13</definedName>
    <definedName name="ExterneDaten_1" localSheetId="22" hidden="1">Tabelle22!$B$5:$W$14</definedName>
    <definedName name="ExterneDaten_1" localSheetId="23" hidden="1">Tabelle23!$B$5:$W$12</definedName>
    <definedName name="ExterneDaten_1" localSheetId="24" hidden="1">Tabelle24!$B$5:$W$12</definedName>
    <definedName name="ExterneDaten_1" localSheetId="25" hidden="1">Tabelle26!$B$5:$W$14</definedName>
    <definedName name="ExterneDaten_1" localSheetId="26" hidden="1">Tabelle27!$B$5:$W$8</definedName>
    <definedName name="ExterneDaten_1" localSheetId="27" hidden="1">Tabelle28!$B$5:$W$14</definedName>
    <definedName name="ExterneDaten_1" localSheetId="28" hidden="1">Tabelle30!$B$5:$W$14</definedName>
    <definedName name="ExterneDaten_1" localSheetId="29" hidden="1">Tabelle31!$B$5:$W$11</definedName>
    <definedName name="ExterneDaten_1" localSheetId="30" hidden="1">Tabelle32!$B$5:$W$13</definedName>
    <definedName name="ExterneDaten_1" localSheetId="31" hidden="1">Tabelle33!$B$5:$H$18</definedName>
    <definedName name="ExterneDaten_1" localSheetId="32" hidden="1">Tabelle35!$B$5:$W$11</definedName>
    <definedName name="ExterneDaten_1" localSheetId="33" hidden="1">Tabelle36!$B$5:$W$9</definedName>
    <definedName name="ExterneDaten_1" localSheetId="34" hidden="1">Tabelle37!$B$5:$W$12</definedName>
    <definedName name="ExterneDaten_1" localSheetId="35" hidden="1">Tabelle38!$B$5:$J$32</definedName>
    <definedName name="ExterneDaten_1" localSheetId="36" hidden="1">Tabelle39!$B$5:$J$23</definedName>
    <definedName name="ExterneDaten_1" localSheetId="5" hidden="1">Tabelle4!$B$5:$W$19</definedName>
    <definedName name="ExterneDaten_1" localSheetId="37" hidden="1">Tabelle40!$B$5:$G$32</definedName>
    <definedName name="ExterneDaten_1" localSheetId="38" hidden="1">Tabelle41!$B$5:$G$38</definedName>
    <definedName name="ExterneDaten_1" localSheetId="39" hidden="1">Tabelle42!$B$5:$F$22</definedName>
    <definedName name="ExterneDaten_1" localSheetId="40" hidden="1">Tabelle43!$B$5:$I$25</definedName>
    <definedName name="ExterneDaten_1" localSheetId="41" hidden="1">Tabelle44!$B$5:$W$14</definedName>
    <definedName name="ExterneDaten_1" localSheetId="42" hidden="1">Tabelle45!$B$5:$W$13</definedName>
    <definedName name="ExterneDaten_1" localSheetId="43" hidden="1">Tabelle46!$B$5:$I$25</definedName>
    <definedName name="ExterneDaten_1" localSheetId="44" hidden="1">Tabelle47!$B$5:$W$14</definedName>
    <definedName name="ExterneDaten_1" localSheetId="45" hidden="1">Tabelle48!$B$5:$W$11</definedName>
    <definedName name="ExterneDaten_1" localSheetId="46" hidden="1">Tabelle49!$B$5:$W$9</definedName>
    <definedName name="ExterneDaten_1" localSheetId="47" hidden="1">Tabelle50!$B$5:$E$28</definedName>
    <definedName name="ExterneDaten_1" localSheetId="48" hidden="1">Tabelle51!$B$5:$W$19</definedName>
    <definedName name="ExterneDaten_1" localSheetId="10" hidden="1">Tabelle9!$B$5:$W$20</definedName>
    <definedName name="ExterneDaten_1" localSheetId="6" hidden="1">Tableau5!$B$5:$K$18</definedName>
    <definedName name="ExterneDaten_1" localSheetId="7" hidden="1">Tableau6!$B$5:$F$12</definedName>
    <definedName name="timestamp">#REF!</definedName>
    <definedName name="WordFilePath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4" l="1"/>
  <c r="D26" i="44"/>
  <c r="E26" i="44"/>
  <c r="F26" i="44"/>
  <c r="G26" i="44"/>
  <c r="H26" i="44"/>
  <c r="I26" i="44"/>
  <c r="C26" i="41"/>
  <c r="D26" i="41"/>
  <c r="E26" i="41"/>
  <c r="F26" i="41"/>
  <c r="G26" i="41"/>
  <c r="H26" i="41"/>
  <c r="I26" i="41"/>
  <c r="C14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W18" i="1" l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I25" i="6" l="1"/>
  <c r="H25" i="6"/>
  <c r="G25" i="6"/>
  <c r="F25" i="6"/>
  <c r="E25" i="6"/>
  <c r="D25" i="6"/>
  <c r="C25" i="6"/>
  <c r="B25" i="6"/>
  <c r="I24" i="6"/>
  <c r="H24" i="6"/>
  <c r="G24" i="6"/>
  <c r="F24" i="6"/>
  <c r="E24" i="6"/>
  <c r="D24" i="6"/>
  <c r="C24" i="6"/>
  <c r="B24" i="6"/>
  <c r="I23" i="6"/>
  <c r="H23" i="6"/>
  <c r="G23" i="6"/>
  <c r="F23" i="6"/>
  <c r="E23" i="6"/>
  <c r="D23" i="6"/>
  <c r="C23" i="6"/>
  <c r="B23" i="6"/>
  <c r="I22" i="6"/>
  <c r="H22" i="6"/>
  <c r="G22" i="6"/>
  <c r="F22" i="6"/>
  <c r="E22" i="6"/>
  <c r="D22" i="6"/>
  <c r="C22" i="6"/>
  <c r="B22" i="6"/>
  <c r="I21" i="6"/>
  <c r="H21" i="6"/>
  <c r="G21" i="6"/>
  <c r="F21" i="6"/>
  <c r="E21" i="6"/>
  <c r="D21" i="6"/>
  <c r="C21" i="6"/>
  <c r="B21" i="6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6" i="6"/>
  <c r="H6" i="6"/>
  <c r="G6" i="6"/>
  <c r="F6" i="6"/>
  <c r="E6" i="6"/>
  <c r="D6" i="6"/>
  <c r="C6" i="6"/>
  <c r="B6" i="6"/>
  <c r="B6" i="3"/>
  <c r="C6" i="3"/>
  <c r="D6" i="3"/>
  <c r="E6" i="3"/>
  <c r="F6" i="3"/>
  <c r="G6" i="3"/>
  <c r="H6" i="3"/>
  <c r="I6" i="3"/>
  <c r="B7" i="3"/>
  <c r="C7" i="3"/>
  <c r="D7" i="3"/>
  <c r="E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5" i="3"/>
  <c r="C25" i="3"/>
  <c r="D25" i="3"/>
  <c r="E25" i="3"/>
  <c r="F25" i="3"/>
  <c r="G25" i="3"/>
  <c r="H25" i="3"/>
  <c r="I25" i="3"/>
  <c r="B12" i="2"/>
  <c r="C12" i="2"/>
  <c r="D12" i="2"/>
  <c r="E12" i="2"/>
  <c r="F12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E26" i="3" l="1"/>
  <c r="C26" i="3"/>
  <c r="D26" i="6"/>
  <c r="F26" i="6"/>
  <c r="H26" i="6"/>
  <c r="C26" i="6"/>
  <c r="E26" i="6"/>
  <c r="G26" i="6"/>
  <c r="H26" i="3"/>
  <c r="I26" i="3"/>
  <c r="F26" i="3"/>
  <c r="D26" i="3"/>
  <c r="G26" i="3"/>
  <c r="I26" i="6"/>
</calcChain>
</file>

<file path=xl/sharedStrings.xml><?xml version="1.0" encoding="utf-8"?>
<sst xmlns="http://schemas.openxmlformats.org/spreadsheetml/2006/main" count="1701" uniqueCount="407">
  <si>
    <t>Application</t>
  </si>
  <si>
    <t>2000</t>
  </si>
  <si>
    <t>2013</t>
  </si>
  <si>
    <t>2014</t>
  </si>
  <si>
    <t>2015</t>
  </si>
  <si>
    <t>2016</t>
  </si>
  <si>
    <t>2017</t>
  </si>
  <si>
    <t>2018</t>
  </si>
  <si>
    <t>2019</t>
  </si>
  <si>
    <t>Chauffage des locaux</t>
  </si>
  <si>
    <t>Eau chaude</t>
  </si>
  <si>
    <t>Chaleur industrielle</t>
  </si>
  <si>
    <t>Eclairage</t>
  </si>
  <si>
    <t>Climatisation, ventilation et installations techniques</t>
  </si>
  <si>
    <t>Systèmes d’entraînement, processus</t>
  </si>
  <si>
    <t>Mobilité intérieure</t>
  </si>
  <si>
    <t>Autres</t>
  </si>
  <si>
    <t>Tourisme à la pompe</t>
  </si>
  <si>
    <t>Trafic aérien international</t>
  </si>
  <si>
    <t>Consommation d’énergie finale totale</t>
  </si>
  <si>
    <t>I&amp;C : Information et communication</t>
  </si>
  <si>
    <t>Finalité</t>
  </si>
  <si>
    <t>Air</t>
  </si>
  <si>
    <t>Total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</si>
  <si>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</si>
  <si>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</si>
  <si>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</si>
  <si>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</si>
  <si>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</si>
  <si>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</si>
  <si>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</si>
  <si>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Energieträger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</si>
  <si>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</si>
  <si>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</si>
  <si>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</si>
  <si>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</si>
  <si>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</si>
  <si>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</si>
  <si>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</si>
  <si>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</si>
  <si>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</si>
  <si>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</si>
  <si>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</si>
  <si>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</si>
  <si>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Elektrizität</t>
  </si>
  <si>
    <t>Erdölbrennstoffe</t>
  </si>
  <si>
    <t>Heizöl extra-leicht</t>
  </si>
  <si>
    <t>Kohle und Koks</t>
  </si>
  <si>
    <t>Fernwärme</t>
  </si>
  <si>
    <t>Holz</t>
  </si>
  <si>
    <t>Müll / Industrieabfälle</t>
  </si>
  <si>
    <t>Treibstoffe</t>
  </si>
  <si>
    <t>Benzin</t>
  </si>
  <si>
    <t>Diesel</t>
  </si>
  <si>
    <t>Flugtreibstoffe</t>
  </si>
  <si>
    <t>Summe</t>
  </si>
  <si>
    <t>Verbrauchssektor</t>
  </si>
  <si>
    <t>Haushalte</t>
  </si>
  <si>
    <t>Industrie</t>
  </si>
  <si>
    <t>Dienstleistungen</t>
  </si>
  <si>
    <t>Verkehr</t>
  </si>
  <si>
    <t>statistische Differenz</t>
  </si>
  <si>
    <t> Bestimmungsfaktoren</t>
  </si>
  <si>
    <t>Einheit</t>
  </si>
  <si>
    <t>1. Allg. Bestimmungsfaktoren </t>
  </si>
  <si>
    <t>Heizgradtage (a)</t>
  </si>
  <si>
    <t>Cooling Degree Days (f)</t>
  </si>
  <si>
    <t>Tsd.</t>
  </si>
  <si>
    <t>Mrd. CHF</t>
  </si>
  <si>
    <t>Energiebezugsflächen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</si>
  <si>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</si>
  <si>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</si>
  <si>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</si>
  <si>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</si>
  <si>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t xml:space="preserve">Mio. </t>
  </si>
  <si>
    <t>Personenwagen (b)</t>
  </si>
  <si>
    <t>Mio.</t>
  </si>
  <si>
    <t>Heizöl EL (3000-6000l)</t>
  </si>
  <si>
    <t>CHF/100l</t>
  </si>
  <si>
    <t>Rp./kWh</t>
  </si>
  <si>
    <t>Erdgas</t>
  </si>
  <si>
    <t>CHF/Ster</t>
  </si>
  <si>
    <t>CHF/GJ</t>
  </si>
  <si>
    <t>CHF/l</t>
  </si>
  <si>
    <t>Verwendungszweck</t>
  </si>
  <si>
    <t>Raumwärme</t>
  </si>
  <si>
    <t>Warmwasser</t>
  </si>
  <si>
    <t>Prozesswärme</t>
  </si>
  <si>
    <t>Beleuchtung</t>
  </si>
  <si>
    <t>Klima, Lüftung &amp; HT</t>
  </si>
  <si>
    <t>I&amp;K, Unterhaltung</t>
  </si>
  <si>
    <t>Antriebe, Prozesse</t>
  </si>
  <si>
    <t>Mobilität Inland</t>
  </si>
  <si>
    <t>Sonstige</t>
  </si>
  <si>
    <t>Tanktourismus</t>
  </si>
  <si>
    <t>int. Flugverkehr</t>
  </si>
  <si>
    <t>Total EEV</t>
  </si>
  <si>
    <t>EEV: Endenergieverbrauch, I&amp;K: Information und Kommunikation, HT: Haustechnik</t>
  </si>
  <si>
    <t>Total Brenn-/Treibstoffe</t>
  </si>
  <si>
    <t>Total Elektrizität</t>
  </si>
  <si>
    <t>I&amp;K: Information und Kommunikation, HT: Haustechnik</t>
  </si>
  <si>
    <t>Dienst-leistungen</t>
  </si>
  <si>
    <t>Klima, Lüftung &amp; Haustechnik</t>
  </si>
  <si>
    <t>Mobilität</t>
  </si>
  <si>
    <t>sonstige</t>
  </si>
  <si>
    <t>Total inländischer</t>
  </si>
  <si>
    <t>Endenergieverbrauch</t>
  </si>
  <si>
    <t>I&amp;K: Information und Kommunikation</t>
  </si>
  <si>
    <t>HT: Haustechnik, I&amp;K: Information und Kommunikation</t>
  </si>
  <si>
    <t>Klima, Lüftung, HT</t>
  </si>
  <si>
    <t>I&amp;K, inklusive Unterhaltung</t>
  </si>
  <si>
    <t>Kochherde</t>
  </si>
  <si>
    <t>sonstige Elektrogeräte</t>
  </si>
  <si>
    <t>Anlagensystem</t>
  </si>
  <si>
    <t>Heizöl</t>
  </si>
  <si>
    <t>El. Widerstandsheizungen</t>
  </si>
  <si>
    <t>El. Wärmepumpen</t>
  </si>
  <si>
    <t>Kohle</t>
  </si>
  <si>
    <t>Solar</t>
  </si>
  <si>
    <t>* inklusive Leerwohnungen, ohne Zweit- und Ferienwohnungen</t>
  </si>
  <si>
    <t>witterungsbereinigt</t>
  </si>
  <si>
    <t>Der Elektrizitätsverbrauch ist aufgeteilt auf elektrische Widerstandsheizungen und elektrische Wärmepumpen.</t>
  </si>
  <si>
    <t>Der Elektrizitätsverbrauch ist aufgeteilt auf elektrische Wärmepumpen und übrige Elektroanlagen (Ohm’sche Anlagen)</t>
  </si>
  <si>
    <t>darunter Elektroherd</t>
  </si>
  <si>
    <t>elektrische Kochhilfen</t>
  </si>
  <si>
    <t>Geschirrspüler</t>
  </si>
  <si>
    <t xml:space="preserve"> Total Endenergie</t>
  </si>
  <si>
    <t>Branche</t>
  </si>
  <si>
    <t>Raumwärme &amp; Warmwasser</t>
  </si>
  <si>
    <t>Beleuchtung, HT, I&amp;K</t>
  </si>
  <si>
    <t>Mechanische Arbeit</t>
  </si>
  <si>
    <t>Elektrolyse, Umweltschutz und sonstige</t>
  </si>
  <si>
    <t>Insgesamt</t>
  </si>
  <si>
    <t>Nahrung</t>
  </si>
  <si>
    <t>Bekleidung/Tex.</t>
  </si>
  <si>
    <t>Papier</t>
  </si>
  <si>
    <t>Chemie/Pharma</t>
  </si>
  <si>
    <t>Mineralien</t>
  </si>
  <si>
    <t>Metalle</t>
  </si>
  <si>
    <t>Metallerzeug.</t>
  </si>
  <si>
    <t>Elektrotechnik</t>
  </si>
  <si>
    <t>Maschinenbau</t>
  </si>
  <si>
    <t>Energie/Wasser</t>
  </si>
  <si>
    <t>Bau</t>
  </si>
  <si>
    <t>Übrige</t>
  </si>
  <si>
    <t>HT: Haustechnik, I&amp;K: Information- und Kommunikation</t>
  </si>
  <si>
    <t>Verkehrsträger</t>
  </si>
  <si>
    <t>Luft (Inland)</t>
  </si>
  <si>
    <t>Schiene</t>
  </si>
  <si>
    <t>Strasse</t>
  </si>
  <si>
    <t>Wasser</t>
  </si>
  <si>
    <t>übrige</t>
  </si>
  <si>
    <t>Verwendungsart</t>
  </si>
  <si>
    <t>Güter</t>
  </si>
  <si>
    <t>Personen</t>
  </si>
  <si>
    <t>undifferenziert</t>
  </si>
  <si>
    <t>Kerosin</t>
  </si>
  <si>
    <t>Biogene Treibstoffe</t>
  </si>
  <si>
    <t>übrige fossile Treibstoffe</t>
  </si>
  <si>
    <t>Motorrad, Mofas</t>
  </si>
  <si>
    <t>Bahn</t>
  </si>
  <si>
    <t>Tram</t>
  </si>
  <si>
    <t>Bus</t>
  </si>
  <si>
    <t>Trolleybus</t>
  </si>
  <si>
    <t>Flugzeug</t>
  </si>
  <si>
    <t xml:space="preserve">Total </t>
  </si>
  <si>
    <t>Strom</t>
  </si>
  <si>
    <t>andere fossile TS</t>
  </si>
  <si>
    <t>erneuerbare TS (flüssig)</t>
  </si>
  <si>
    <t>erneuerbare TS (gasförmig)</t>
  </si>
  <si>
    <t>TS: Treibstoffe</t>
  </si>
  <si>
    <t>Lieferwagen</t>
  </si>
  <si>
    <t>Lastwagen</t>
  </si>
  <si>
    <t>Güterverkehr</t>
  </si>
  <si>
    <t>MIV</t>
  </si>
  <si>
    <t>ÖV</t>
  </si>
  <si>
    <t>GV</t>
  </si>
  <si>
    <t>nicht zuweisbar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</si>
  <si>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</si>
  <si>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</si>
  <si>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</si>
  <si>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</si>
  <si>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</si>
  <si>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</si>
  <si>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</si>
  <si>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</si>
  <si>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</si>
  <si>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MIV: Motorisierter Individualverkehr, ÖV: Öffentlicher Verkehr, GV: Güterverkehr, TS: Treibstoffe</t>
  </si>
  <si>
    <t>Verkehrszweck</t>
  </si>
  <si>
    <t>Luft</t>
  </si>
  <si>
    <t>in PJ</t>
  </si>
  <si>
    <t xml:space="preserve">Arbeit </t>
  </si>
  <si>
    <t>Ausbildung</t>
  </si>
  <si>
    <t>Einkauf</t>
  </si>
  <si>
    <t>Nutzverkehr</t>
  </si>
  <si>
    <t>Freizeit</t>
  </si>
  <si>
    <t>Anderes</t>
  </si>
  <si>
    <t>in Prozent</t>
  </si>
  <si>
    <t>Anteil der Verkehrsträger</t>
  </si>
  <si>
    <t>Jahr</t>
  </si>
  <si>
    <t>Lüftung, Klima, HT</t>
  </si>
  <si>
    <t>Gebäude insgesamt</t>
  </si>
  <si>
    <t>Inland Verbrauch insgesamt</t>
  </si>
  <si>
    <t>Anteil Gebäude</t>
  </si>
  <si>
    <t>Δ ’00–’19</t>
  </si>
  <si>
    <t>Umweltwärme / Solarthermie</t>
  </si>
  <si>
    <t>Année</t>
  </si>
  <si>
    <t>Vent., clim., inst. techn.</t>
  </si>
  <si>
    <t>Part des bâtiments</t>
  </si>
  <si>
    <t>Total bâtiments</t>
  </si>
  <si>
    <t>Consommation  domestique totale</t>
  </si>
  <si>
    <t>Wohnungsbestand (e,f)</t>
  </si>
  <si>
    <t>Anteile 2019</t>
  </si>
  <si>
    <t>Raumwärme festinstalliert</t>
  </si>
  <si>
    <t>Heizen mobil</t>
  </si>
  <si>
    <t>Heizen Hilfsenergie</t>
  </si>
  <si>
    <t>Klimatisierung</t>
  </si>
  <si>
    <t>übrige Haustechnik</t>
  </si>
  <si>
    <t>Unterhaltung, I&amp;K</t>
  </si>
  <si>
    <t>Kochen / Geschirrspülen</t>
  </si>
  <si>
    <t>Waschen &amp; Trocknen</t>
  </si>
  <si>
    <t>Kühlen &amp; Gefrieren</t>
  </si>
  <si>
    <t>Total Endenergieverbrauch</t>
  </si>
  <si>
    <t>Umweltwärme</t>
  </si>
  <si>
    <t>El. Ohm'sche Anlagen</t>
  </si>
  <si>
    <t>Kühlen und Gefrieren</t>
  </si>
  <si>
    <t>Waschen und Trocknen</t>
  </si>
  <si>
    <t>Total Brennstoffe</t>
  </si>
  <si>
    <t>Total Endenergie</t>
  </si>
  <si>
    <t>Tabelle 1: Endenergieverbrauch nach Verwendungszwecken</t>
  </si>
  <si>
    <t>Entwicklung von 2000 bis 2019, in PJ</t>
  </si>
  <si>
    <t>Tabelle 2: Energieverbrauch nach Verkehrszwecken im Personenverkehr 2019</t>
  </si>
  <si>
    <t>Verteilung nach Verkehrsträgern (ohne Schiffsverkehr)</t>
  </si>
  <si>
    <t>Tabelle 3: Energieverbrauch in Gebäuden nach Verwendungszwecken</t>
  </si>
  <si>
    <t>Entwicklung von 2000 bis 2019 in PJ und Anteil am inländischen Energieverbrauch in Prozent</t>
  </si>
  <si>
    <t>Tabelle 4: Endenergieverbrauch für Wärme und Kälte nach Verwendungszwecken</t>
  </si>
  <si>
    <t>Tableau 5: Consommation d’énergie finale par applications</t>
  </si>
  <si>
    <t>Evolution entre 2000 et 2019, en PJ</t>
  </si>
  <si>
    <t>Route</t>
  </si>
  <si>
    <t xml:space="preserve">Voie ferrée </t>
  </si>
  <si>
    <t>Médias de divertissement, 
I&amp;C</t>
  </si>
  <si>
    <t>Tableau 7: Consommation énergétique dans les bâtiments par applications</t>
  </si>
  <si>
    <t>Evolution entre 2000-2019 en PJ et part dans la consommation d’énergie finale intérieure en %</t>
  </si>
  <si>
    <t>Tableau 8: Consommation d'énergie pour le chauffage et le refroidissement</t>
  </si>
  <si>
    <t>Evolution de 2000 à 2019 par applications et agents énergétiques, en PJ</t>
  </si>
  <si>
    <t>Tabelle 9: Endenergieverbrauch der Schweiz nach Energieträgern</t>
  </si>
  <si>
    <t>Tabelle 10: Endenergieverbrauch der Schweiz nach Sektoren</t>
  </si>
  <si>
    <t>Tabelle 11: Wichtige Bestimmungsfaktoren des Energieverbrauchs</t>
  </si>
  <si>
    <t>Entwicklung in den Jahren 2000 bis 2019</t>
  </si>
  <si>
    <t>Tabelle 13: Endenergieverbrauch nach Verwendungszwecken</t>
  </si>
  <si>
    <t>Tabelle 14: Thermische Energieträger nach Verwendungszwecken</t>
  </si>
  <si>
    <t>Brenn- und Treibstoffe inkl. Umwelt-, Solar- und Fernwärme, Entwicklung 2000 bis 2019, in PJ</t>
  </si>
  <si>
    <t>Tabelle 15: Elektrizitätsverbrauch nach Verwendungszwecken</t>
  </si>
  <si>
    <t>Tabelle 16: Energieverbrauch nach Verwendungszwecken und Sektoren 2019</t>
  </si>
  <si>
    <t>Darstellung in PJ</t>
  </si>
  <si>
    <t>Tabelle 17: Entwicklung des Energieverbrauchs der Privaten Haushalte</t>
  </si>
  <si>
    <t>Darstellung nach Verwendungszwecken für die Jahre 2000 bis 2019, in PJ</t>
  </si>
  <si>
    <t>Tabelle 18: Elektrizitätsverbrauch der Privaten Haushalte</t>
  </si>
  <si>
    <t>Entwicklung nach Verwendungszwecken von 2000 bis 2019, in PJ</t>
  </si>
  <si>
    <t>Tabelle 19: Energiebezugsflächen von Privaten Haushalten nach Anlagensystemen</t>
  </si>
  <si>
    <t>Entwicklung* von 2000 bis 2019, in Mio. m²</t>
  </si>
  <si>
    <t>Tabelle 20: Energieverbrauch für Raumwärme in Privaten Haushalten</t>
  </si>
  <si>
    <t>Entwicklung von 2000 bis 2019 nach Energieträgern, in PJ</t>
  </si>
  <si>
    <t>Tabelle 21: Entwicklung der Bevölkerungszahl mit Warmwasseranschluss</t>
  </si>
  <si>
    <t>Entwicklung nach Anlagensystemen von 2000 bis 2019, in Tsd.</t>
  </si>
  <si>
    <t>El.: Elektrisch</t>
  </si>
  <si>
    <t>Tabelle 22: Energieverbrauch für Warmwasser in Privaten Haushalten</t>
  </si>
  <si>
    <t>Tabelle 23: Energieverbrauch für das Kochen in Privaten Haushalten</t>
  </si>
  <si>
    <t>Entwicklung von 2000 bis 2019 für Kochherde, Geschirrspüler und elektrische Kochhilfen, in PJ</t>
  </si>
  <si>
    <t>Tabelle 24: Stromverbrauch Privater Haushalte für Beleuchtung und Elektrogeräte </t>
  </si>
  <si>
    <t>Entwicklung von 2000 bis 2019 nach Verwendungszwecken, in PJ</t>
  </si>
  <si>
    <t>Tabelle 26: Endenergieverbrauch im Dienstleistungssektor nach Verwendungszwecken</t>
  </si>
  <si>
    <t>Entwicklung von 2000 bis 2019, in PJ, inkl. Landwirtschaft</t>
  </si>
  <si>
    <t>Tabelle 27: Brennstoffverbrauch im Dienstleistungssektor nach Verwendungszwecken</t>
  </si>
  <si>
    <t>Entwicklung von 2000 bis 2019, in PJ, inkl. Fern-, Umwelt- und Solarwärme, inkl. Landwirtschaft</t>
  </si>
  <si>
    <t>Tabelle 28: Stromverbrauch im Dienstleistungssektor nach Verwendungszwecken</t>
  </si>
  <si>
    <t>Tabelle 30: Endenergieverbrauch im Industriesektor nach Verwendungszwecken</t>
  </si>
  <si>
    <t>Tabelle 31: Brennstoffverbrauch im Industriesektor nach Verwendungszwecken</t>
  </si>
  <si>
    <t>Entwicklung von 2000 bis 2019, in PJ, inkl. Fern-, Umwelt- und Solarwärme</t>
  </si>
  <si>
    <t>Tabelle 32: Elektrizitätsverbrauch im Industriesektor nach Verwendungszwecken</t>
  </si>
  <si>
    <t>Tabelle 33: Branchenanteile am Energieverbrauch für Verwendungszwecke 2019</t>
  </si>
  <si>
    <t>Prozentualer Anteil der Branchen am zweckgebundenen Endenergieverbrauch</t>
  </si>
  <si>
    <t>Tabelle 35: Energieverbrauch im Verkehrssektor nach Verkehrsträgern</t>
  </si>
  <si>
    <t>Entwicklung des Endenergieverbrauchs von 2000 bis 2019, in PJ</t>
  </si>
  <si>
    <t>Tabelle 36: Energieverbrauch im Verkehrssektor nach Verwendungsart</t>
  </si>
  <si>
    <t>Tabelle 37: Energieverbrauch im Verkehrssektor nach Energieträgern</t>
  </si>
  <si>
    <t>Energieverbrauch in den Jahren 2010, 2018 und 2019, in PJ</t>
  </si>
  <si>
    <t>Tabelle 39: Personenverkehrsanteile nach Verkehrsmitteln und Energieträgern</t>
  </si>
  <si>
    <t>Darstellung der Anteile am Energieverbrauch für die Jahre 2010 und 2019, in Prozent</t>
  </si>
  <si>
    <t>Tabelle 40: Verbrauch im Güterverkehr nach Verkehrsmitteln und Energieträgern </t>
  </si>
  <si>
    <t>Tabelle 41: Energieverbrauch nach Verkehrsanwendungen und Energieträgern</t>
  </si>
  <si>
    <t>Darstellung für die Jahre 2010, 2018 und 2019, in PJ</t>
  </si>
  <si>
    <t>Tabelle 42: Personenverkehr nach Verkehrszwecken und -trägern im Jahr 2019</t>
  </si>
  <si>
    <t>Darstellung ohne Schiffsverkehr, Energieverbrauch in PJ und Prozent</t>
  </si>
  <si>
    <t>Tabelle 43: Energieverbrauch in Gebäuden nach Verwendungszwecken</t>
  </si>
  <si>
    <t>Tabelle 44: Energieverbrauch für Raumwärme in Gebäuden</t>
  </si>
  <si>
    <t>Entwicklung des Endenergieverbrauchs von 2000 bis 2019 nach Energieträgern, in PJ</t>
  </si>
  <si>
    <t>Tabelle 45: Energieverbrauch für Warmwasser in Gebäuden</t>
  </si>
  <si>
    <t>Tabelle 46: Witterungsbereinigter Energieverbrauch in Gebäuden</t>
  </si>
  <si>
    <t>HT: Haustechnik, inkl. Hilfsenergie für Anlagen, Δ ’00–’19 des Gebäudeanteils in Prozentpunkten</t>
  </si>
  <si>
    <t>Tabelle 47: Endenergieverbrauch für Wärme und Kälte nach Energieträgern</t>
  </si>
  <si>
    <t>Entwicklung von 2000 bis 2019, in PJ</t>
  </si>
  <si>
    <t>Tabelle 48: Endenergieverbrauch für Wärme und Kälte nach Verwendungszwecken</t>
  </si>
  <si>
    <t>Prozesskälte</t>
  </si>
  <si>
    <t>Private Haushalte</t>
  </si>
  <si>
    <r>
      <t>1)</t>
    </r>
    <r>
      <rPr>
        <sz val="8"/>
        <color rgb="FF3F464A"/>
        <rFont val="Franklin Gothic Book"/>
        <family val="2"/>
        <scheme val="minor"/>
      </rPr>
      <t xml:space="preserve"> Dienstleistungen inkl. Landwirtschaft</t>
    </r>
  </si>
  <si>
    <t>Dienstleistungen inkl. Landwirtschaft</t>
  </si>
  <si>
    <t>Raumwärme und Warmwasser</t>
  </si>
  <si>
    <t>Klimakälte</t>
  </si>
  <si>
    <t>Tabelle 50: Energieverbrauch für Wärme und Kälte im Jahr 2019</t>
  </si>
  <si>
    <t>Tabelle 51: Energieverbrauch für industrielle Prozesswärme nach Temperaturniveaus</t>
  </si>
  <si>
    <t>Entwicklung von 2000 bis 2019, in PJ und Struktur in Prozent</t>
  </si>
  <si>
    <t>Temperaturband</t>
  </si>
  <si>
    <t>Energieverbrauch in PJ</t>
  </si>
  <si>
    <t>&lt;100°C</t>
  </si>
  <si>
    <t>100-200°C</t>
  </si>
  <si>
    <t>200-400°C</t>
  </si>
  <si>
    <t>400-800°C</t>
  </si>
  <si>
    <t>800-1200°C</t>
  </si>
  <si>
    <t>&gt;1200°C</t>
  </si>
  <si>
    <t>Verbrauchsanteile in %</t>
  </si>
  <si>
    <t>Tabellenverzeichnis</t>
  </si>
  <si>
    <t>Chaleur de processus</t>
  </si>
  <si>
    <t>Refroidissement de processus</t>
  </si>
  <si>
    <t>Climatisation à froid</t>
  </si>
  <si>
    <t>Huile de chauffage</t>
  </si>
  <si>
    <t>Gaz naturel</t>
  </si>
  <si>
    <t>Electricité</t>
  </si>
  <si>
    <t>Bois</t>
  </si>
  <si>
    <t>Charbon</t>
  </si>
  <si>
    <t>Chaleur à distance</t>
  </si>
  <si>
    <t>Application / agent énergétique</t>
  </si>
  <si>
    <t xml:space="preserve">Autres </t>
  </si>
  <si>
    <r>
      <t xml:space="preserve">übrige Erdölbrennstoffe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</si>
  <si>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1"/>
        <color theme="1"/>
        <rFont val="Franklin Gothic Book"/>
        <family val="2"/>
        <scheme val="minor"/>
      </rPr>
      <t>2)</t>
    </r>
  </si>
  <si>
    <r>
      <t xml:space="preserve">übrige Erneuerbare Energien </t>
    </r>
    <r>
      <rPr>
        <vertAlign val="superscript"/>
        <sz val="11"/>
        <color theme="1"/>
        <rFont val="Franklin Gothic Book"/>
        <family val="2"/>
        <scheme val="minor"/>
      </rPr>
      <t>3)</t>
    </r>
  </si>
  <si>
    <r>
      <t xml:space="preserve">Heizöl EL </t>
    </r>
    <r>
      <rPr>
        <vertAlign val="superscript"/>
        <sz val="11"/>
        <color theme="1"/>
        <rFont val="Franklin Gothic Book"/>
        <family val="2"/>
        <scheme val="minor"/>
      </rPr>
      <t>5)</t>
    </r>
  </si>
  <si>
    <r>
      <t xml:space="preserve">El. Wärmepumpen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</si>
  <si>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Dienstleistungen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</si>
  <si>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t>Tabelle 49: Endenergieverbrauch für Wärme und Kälte nach Verbrauchssektoren</t>
  </si>
  <si>
    <t>Eidgenössisches Departement für</t>
  </si>
  <si>
    <t>Umwelt, Verkehr, Energie und Kommunikation UVEK</t>
  </si>
  <si>
    <t>Bundesamt für Energie BFE</t>
  </si>
  <si>
    <t>Analyse des schweizerischen</t>
  </si>
  <si>
    <t>nach Verwendungszwecken</t>
  </si>
  <si>
    <t>Energieverbrauchs 2000 - 2019</t>
  </si>
  <si>
    <t xml:space="preserve"> Oktober 2020</t>
  </si>
  <si>
    <r>
      <t>Mio. m</t>
    </r>
    <r>
      <rPr>
        <vertAlign val="superscript"/>
        <sz val="11"/>
        <color theme="1"/>
        <rFont val="Franklin Gothic Book"/>
        <family val="2"/>
        <scheme val="minor"/>
      </rPr>
      <t>2</t>
    </r>
  </si>
  <si>
    <r>
      <t xml:space="preserve">a) Konsumentenpreise </t>
    </r>
    <r>
      <rPr>
        <vertAlign val="superscript"/>
        <sz val="11"/>
        <color theme="1"/>
        <rFont val="Franklin Gothic Book"/>
        <family val="2"/>
        <scheme val="minor"/>
      </rPr>
      <t>3)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</si>
  <si>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b) Produzenten-/Importpreise </t>
    </r>
    <r>
      <rPr>
        <vertAlign val="superscript"/>
        <sz val="11"/>
        <color theme="1"/>
        <rFont val="Franklin Gothic Book"/>
        <family val="2"/>
        <scheme val="minor"/>
      </rPr>
      <t>4)</t>
    </r>
    <r>
      <rPr>
        <sz val="11"/>
        <color theme="1"/>
        <rFont val="Franklin Gothic Book"/>
        <family val="2"/>
        <scheme val="minor"/>
      </rPr>
      <t xml:space="preserve"> (a) </t>
    </r>
  </si>
  <si>
    <r>
      <t xml:space="preserve">Bevölkerung </t>
    </r>
    <r>
      <rPr>
        <vertAlign val="superscript"/>
        <sz val="11"/>
        <color theme="1"/>
        <rFont val="Franklin Gothic Book"/>
        <family val="2"/>
        <scheme val="minor"/>
      </rPr>
      <t>1)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</si>
  <si>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Motorfahrzeugbestand </t>
    </r>
    <r>
      <rPr>
        <vertAlign val="superscript"/>
        <sz val="11"/>
        <color theme="1"/>
        <rFont val="Franklin Gothic Book"/>
        <family val="2"/>
        <scheme val="minor"/>
      </rPr>
      <t>2)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</si>
  <si>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Inländischer EEV </t>
    </r>
    <r>
      <rPr>
        <vertAlign val="superscript"/>
        <sz val="11"/>
        <color theme="1"/>
        <rFont val="Franklin Gothic Demi"/>
        <family val="2"/>
      </rPr>
      <t xml:space="preserve">1) </t>
    </r>
  </si>
  <si>
    <r>
      <t>Inländischer EEV</t>
    </r>
    <r>
      <rPr>
        <vertAlign val="superscript"/>
        <sz val="11"/>
        <color theme="1"/>
        <rFont val="Franklin Gothic Demi"/>
        <family val="2"/>
      </rPr>
      <t xml:space="preserve"> 1) </t>
    </r>
  </si>
  <si>
    <t>Tabelle 4: Endenergieverbrauch für Wärme und Kälte</t>
  </si>
  <si>
    <t>Entwicklung von 2000 bis 2019 nach Verwendungszwecken und Energieträgern, in PJ </t>
  </si>
  <si>
    <t>Tableau 6: Consommation énergétique du transport des personnes par finalité en 2019</t>
  </si>
  <si>
    <t>Répartition par mode de transport (hors transport fluvial)</t>
  </si>
  <si>
    <t>Tabelle 38: Verbrauch im Personenverkehr nach Verkehrsmitteln und Energieträgern</t>
  </si>
  <si>
    <t>BIP real, Preise 2019 (c)</t>
  </si>
  <si>
    <t>LIK (b), Basis 2019</t>
  </si>
  <si>
    <t>2. Energiepreise (real, Basis 2019) 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</si>
  <si>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Quellen: (a) Gesamtenergiestatistik (BFE, 2020a), (b) BFS (2020); (c) seco (2020), (d) Wüest &amp; Partner (2020a), (e) Gebäude- und Wohnungszählung 2000 (BFS, 2002), (f) eigene Berechnungen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</si>
  <si>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BFE 2020a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</si>
  <si>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 und TEP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</si>
  <si>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 : Infras 2020, sur la base de BFS/ARE 2012 et 2017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</si>
  <si>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Prognos und TEP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</si>
  <si>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Infras 2020, basierend auf BFS/ARE 2012 und 2017</t>
    </r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</si>
  <si>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ohne Pipelines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</si>
  <si>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Prognos, TEP, Infras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</si>
  <si>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Prognos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</si>
  <si>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eigene Fortschreibung der Gebäude- und Wohnungszählung 2000</t>
    </r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</si>
  <si>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nur Elektrizitätsverbrauch, die genutzte Umgebungswärme ist unter Umweltwärme berücksichtigt 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</si>
  <si>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TEP Energy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</si>
  <si>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Infras 2020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</si>
  <si>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Quelle: Prognos, TEP 2020</t>
    </r>
  </si>
  <si>
    <t>zurück</t>
  </si>
  <si>
    <t>Bundesamt für Energie BFE, Analyse des schweizerischen Energieverbrauchs 2000 - 2019 nach Verwendungszwecken</t>
  </si>
  <si>
    <t>Auskunft: Pia Baumann, pia.baumann@bfe.admin.ch</t>
  </si>
  <si>
    <t>Office fédéral de l'énergie OFEN, Analyse de la consommation énergétique suisse en fonction de l’application 2000 - 2019</t>
  </si>
  <si>
    <t>Information: Pia Baumann, pia.baumann@bfe.admin.ch</t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</si>
  <si>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inklusive Heizöl Mittel und Schwer</t>
    </r>
  </si>
  <si>
    <r>
      <rPr>
        <vertAlign val="superscript"/>
        <sz val="8"/>
        <color rgb="FF3F464A"/>
        <rFont val="Franklin Gothic Book"/>
        <family val="2"/>
        <scheme val="minor"/>
      </rPr>
      <t>2)</t>
    </r>
    <r>
      <rPr>
        <sz val="8"/>
        <color rgb="FF3F464A"/>
        <rFont val="Franklin Gothic Book"/>
        <family val="2"/>
        <scheme val="minor"/>
      </rPr>
      <t xml:space="preserve"> inklusive gasförmiger Treibstoffe</t>
    </r>
  </si>
  <si>
    <r>
      <rPr>
        <vertAlign val="superscript"/>
        <sz val="8"/>
        <color rgb="FF3F464A"/>
        <rFont val="Franklin Gothic Book"/>
        <family val="2"/>
        <scheme val="minor"/>
      </rPr>
      <t>3)</t>
    </r>
    <r>
      <rPr>
        <sz val="8"/>
        <color rgb="FF3F464A"/>
        <rFont val="Franklin Gothic Book"/>
        <family val="2"/>
        <scheme val="minor"/>
      </rPr>
      <t xml:space="preserve"> Sonne, Biogas, Biotreibstoffe, Umweltwärme</t>
    </r>
  </si>
  <si>
    <r>
      <t xml:space="preserve">Consommation intérieure d’énergie finale </t>
    </r>
    <r>
      <rPr>
        <vertAlign val="superscript"/>
        <sz val="11"/>
        <color theme="1"/>
        <rFont val="Franklin Gothic Demi"/>
        <family val="2"/>
      </rPr>
      <t xml:space="preserve">1) </t>
    </r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</si>
  <si>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hors conduites</t>
    </r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</si>
  <si>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mittlere ständige Wohnbevölkerung</t>
    </r>
  </si>
  <si>
    <r>
      <rPr>
        <vertAlign val="superscript"/>
        <sz val="8"/>
        <color rgb="FF3F464A"/>
        <rFont val="Franklin Gothic Book"/>
        <family val="2"/>
        <scheme val="minor"/>
      </rPr>
      <t>2)</t>
    </r>
    <r>
      <rPr>
        <sz val="8"/>
        <color rgb="FF3F464A"/>
        <rFont val="Franklin Gothic Book"/>
        <family val="2"/>
        <scheme val="minor"/>
      </rPr>
      <t xml:space="preserve"> total Fahrzeuge, ohne Anhänger</t>
    </r>
  </si>
  <si>
    <r>
      <rPr>
        <vertAlign val="superscript"/>
        <sz val="8"/>
        <color rgb="FF3F464A"/>
        <rFont val="Franklin Gothic Book"/>
        <family val="2"/>
        <scheme val="minor"/>
      </rPr>
      <t>3)</t>
    </r>
    <r>
      <rPr>
        <sz val="8"/>
        <color rgb="FF3F464A"/>
        <rFont val="Franklin Gothic Book"/>
        <family val="2"/>
        <scheme val="minor"/>
      </rPr>
      <t xml:space="preserve"> inklusive MwSt.</t>
    </r>
  </si>
  <si>
    <r>
      <rPr>
        <vertAlign val="superscript"/>
        <sz val="8"/>
        <color rgb="FF3F464A"/>
        <rFont val="Franklin Gothic Book"/>
        <family val="2"/>
        <scheme val="minor"/>
      </rPr>
      <t>4)</t>
    </r>
    <r>
      <rPr>
        <sz val="8"/>
        <color rgb="FF3F464A"/>
        <rFont val="Franklin Gothic Book"/>
        <family val="2"/>
        <scheme val="minor"/>
      </rPr>
      <t xml:space="preserve"> ohne MwSt.</t>
    </r>
  </si>
  <si>
    <r>
      <rPr>
        <vertAlign val="superscript"/>
        <sz val="8"/>
        <color rgb="FF3F464A"/>
        <rFont val="Franklin Gothic Book"/>
        <family val="2"/>
        <scheme val="minor"/>
      </rPr>
      <t>5)</t>
    </r>
    <r>
      <rPr>
        <sz val="8"/>
        <color rgb="FF3F464A"/>
        <rFont val="Franklin Gothic Book"/>
        <family val="2"/>
        <scheme val="minor"/>
      </rPr>
      <t xml:space="preserve"> gewichteter Durchschnitt der Preise ab Raffinerie und franko Grenze zuzüglich Carbura-Gebühr</t>
    </r>
  </si>
  <si>
    <t>Δ- ’00 - ’19</t>
  </si>
  <si>
    <t>Verwendungszweck / Energieträger</t>
  </si>
  <si>
    <t>HT: Haustechnik, inkl. Hilfsenergie für Anlagen</t>
  </si>
  <si>
    <t>Vent., clim., inst. techn.: ventilation, climatisation, installations techniques (y compris énergie auxiliaire pour les installations)</t>
  </si>
  <si>
    <t>Kochen/Geschirrspülen</t>
  </si>
  <si>
    <t>Tabelle 38: Verbrauch im Personenverkehr nach Verkehrsmitteln und Energieträgern</t>
  </si>
  <si>
    <t>Personenwagen</t>
  </si>
  <si>
    <t>Warm-wasser</t>
  </si>
  <si>
    <t>Inland 
Verbrauch insgesamt</t>
  </si>
  <si>
    <t>Beleuch-tung</t>
  </si>
  <si>
    <t>Raum-wärme</t>
  </si>
  <si>
    <t>Lüftung, 
Klima, HT</t>
  </si>
  <si>
    <t>Inland 
Verbrauch 
insgesamt</t>
  </si>
  <si>
    <t>Anteil 
Gebäude</t>
  </si>
  <si>
    <t>Darstellung nach Verwendungszwecken und Energieträgern je Verbrauchsektor  , in PJ</t>
  </si>
  <si>
    <t>Chaleur ambiante / solaire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</si>
</sst>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"/>
    <numFmt numFmtId="165" formatCode="0.0%"/>
    <numFmt numFmtId="166" formatCode="\+0.0%;\-0.0%;0.0%"/>
    <numFmt numFmtId="167" formatCode="\(0%\)"/>
    <numFmt numFmtId="168" formatCode="\+#,##0.0%;\-#,##0.0%;0.0%"/>
    <numFmt numFmtId="169" formatCode="[=0]&quot;-&quot;;[&lt;0.001]&quot;&lt;0.1%&quot;;0.0%"/>
    <numFmt numFmtId="170" formatCode="[&gt;0.1]0.0;[&gt;0]&quot;&lt;0.1&quot;;&quot;-&quot;"/>
    <numFmt numFmtId="171" formatCode="#,##0.0"/>
    <numFmt numFmtId="172" formatCode="\(0.0%\)"/>
    <numFmt numFmtId="173" formatCode="\+#,##0.0%;\-#,##0.0%;\-"/>
  </numFmts>
  <fonts count="26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Demi"/>
      <family val="2"/>
    </font>
    <font>
      <sz val="8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sz val="11"/>
      <color rgb="FF000000"/>
      <name val="Franklin Gothic Demi"/>
      <family val="2"/>
    </font>
    <font>
      <b/>
      <sz val="12"/>
      <color rgb="FF3C464A"/>
      <name val="Times New Roman"/>
      <family val="1"/>
    </font>
    <font>
      <sz val="11"/>
      <color rgb="FF3C464A"/>
      <name val="Frankling Gothic Book"/>
    </font>
    <font>
      <sz val="8"/>
      <color theme="1"/>
      <name val="Franklin Gothic Book"/>
      <family val="2"/>
      <scheme val="minor"/>
    </font>
    <font>
      <sz val="8"/>
      <color rgb="FF3F464A"/>
      <name val="Franklin Gothic Book"/>
      <family val="2"/>
      <scheme val="minor"/>
    </font>
    <font>
      <b/>
      <sz val="12"/>
      <color rgb="FF3C464A"/>
      <name val="Times New Roman"/>
      <family val="1"/>
      <scheme val="major"/>
    </font>
    <font>
      <vertAlign val="superscript"/>
      <sz val="8"/>
      <color rgb="FF3F464A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vertAlign val="superscript"/>
      <sz val="11"/>
      <color theme="1"/>
      <name val="Franklin Gothic Book"/>
      <family val="2"/>
      <scheme val="minor"/>
    </font>
    <font>
      <b/>
      <sz val="14"/>
      <color rgb="FF3C464A"/>
      <name val="Times New Roman"/>
      <family val="1"/>
    </font>
    <font>
      <sz val="11"/>
      <color rgb="FF2E92D0"/>
      <name val="Frankling Gothic Book"/>
    </font>
    <font>
      <u/>
      <sz val="11"/>
      <color rgb="FF2E92D0"/>
      <name val="Franklin Gothic Book"/>
      <family val="2"/>
      <scheme val="minor"/>
    </font>
    <font>
      <sz val="11"/>
      <color rgb="FF2E92D0"/>
      <name val="Franklin Gothic Book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vertAlign val="superscript"/>
      <sz val="11"/>
      <color theme="1"/>
      <name val="Franklin Gothic Demi"/>
      <family val="2"/>
    </font>
    <font>
      <sz val="8"/>
      <color rgb="FFE40019"/>
      <name val="Franklin Gothic Book"/>
      <family val="2"/>
      <scheme val="minor"/>
    </font>
    <font>
      <sz val="9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E40019"/>
      </right>
      <top/>
      <bottom/>
      <diagonal/>
    </border>
    <border>
      <left/>
      <right/>
      <top style="medium">
        <color rgb="FF666F77"/>
      </top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/>
      <diagonal/>
    </border>
    <border>
      <left/>
      <right/>
      <top/>
      <bottom style="medium">
        <color rgb="FF666F77"/>
      </bottom>
      <diagonal/>
    </border>
    <border>
      <left/>
      <right/>
      <top/>
      <bottom style="thin">
        <color rgb="FF666F77"/>
      </bottom>
      <diagonal/>
    </border>
    <border>
      <left/>
      <right/>
      <top/>
      <bottom style="medium">
        <color rgb="FFE40019"/>
      </bottom>
      <diagonal/>
    </border>
    <border>
      <left/>
      <right style="medium">
        <color rgb="FFE40019"/>
      </right>
      <top style="medium">
        <color rgb="FF666F77"/>
      </top>
      <bottom/>
      <diagonal/>
    </border>
    <border>
      <left style="medium">
        <color rgb="FF666F77"/>
      </left>
      <right/>
      <top/>
      <bottom style="medium">
        <color rgb="FF666F77"/>
      </bottom>
      <diagonal/>
    </border>
    <border>
      <left style="medium">
        <color rgb="FF666F77"/>
      </left>
      <right/>
      <top/>
      <bottom/>
      <diagonal/>
    </border>
    <border>
      <left style="medium">
        <color rgb="FF666F77"/>
      </left>
      <right/>
      <top style="medium">
        <color rgb="FF666F77"/>
      </top>
      <bottom/>
      <diagonal/>
    </border>
    <border>
      <left/>
      <right style="medium">
        <color rgb="FFE40019"/>
      </right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 style="medium">
        <color rgb="FFE40019"/>
      </right>
      <top/>
      <bottom style="medium">
        <color rgb="FF666F77"/>
      </bottom>
      <diagonal/>
    </border>
    <border>
      <left style="medium">
        <color rgb="FF666F77"/>
      </left>
      <right/>
      <top style="medium">
        <color rgb="FF666F77"/>
      </top>
      <bottom style="medium">
        <color rgb="FF666F77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666F77"/>
      </left>
      <right/>
      <top/>
      <bottom style="thin">
        <color indexed="64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rgb="FF666F77"/>
      </top>
      <bottom style="medium">
        <color rgb="FF666F77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0" borderId="0" xfId="0" applyFont="1"/>
    <xf numFmtId="0" fontId="2" fillId="0" borderId="0" xfId="0" applyNumberFormat="1" applyFont="1"/>
    <xf numFmtId="0" fontId="2" fillId="0" borderId="3" xfId="0" applyNumberFormat="1" applyFont="1" applyBorder="1"/>
    <xf numFmtId="164" fontId="2" fillId="0" borderId="3" xfId="0" applyNumberFormat="1" applyFont="1" applyBorder="1"/>
    <xf numFmtId="0" fontId="2" fillId="0" borderId="0" xfId="0" applyFont="1" applyAlignment="1">
      <alignment horizontal="right"/>
    </xf>
    <xf numFmtId="0" fontId="2" fillId="0" borderId="2" xfId="0" applyNumberFormat="1" applyFont="1" applyBorder="1"/>
    <xf numFmtId="0" fontId="2" fillId="0" borderId="0" xfId="0" applyFont="1" applyAlignment="1">
      <alignment horizontal="left"/>
    </xf>
    <xf numFmtId="0" fontId="0" fillId="0" borderId="1" xfId="0" applyNumberFormat="1" applyBorder="1"/>
    <xf numFmtId="0" fontId="2" fillId="0" borderId="0" xfId="0" applyFont="1" applyFill="1" applyAlignment="1">
      <alignment horizontal="right"/>
    </xf>
    <xf numFmtId="0" fontId="0" fillId="0" borderId="0" xfId="0" applyNumberFormat="1" applyAlignment="1">
      <alignment horizontal="left" indent="1"/>
    </xf>
    <xf numFmtId="0" fontId="0" fillId="0" borderId="0" xfId="0" applyAlignment="1">
      <alignment horizontal="right"/>
    </xf>
    <xf numFmtId="0" fontId="2" fillId="0" borderId="3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9" fontId="4" fillId="0" borderId="0" xfId="1" applyNumberFormat="1" applyFont="1" applyAlignment="1">
      <alignment horizontal="right" vertical="center" wrapText="1"/>
    </xf>
    <xf numFmtId="169" fontId="4" fillId="2" borderId="0" xfId="1" applyNumberFormat="1" applyFont="1" applyFill="1" applyAlignment="1">
      <alignment horizontal="right" vertical="center" wrapText="1"/>
    </xf>
    <xf numFmtId="169" fontId="4" fillId="0" borderId="5" xfId="1" applyNumberFormat="1" applyFont="1" applyBorder="1" applyAlignment="1">
      <alignment horizontal="right" vertical="center" wrapText="1"/>
    </xf>
    <xf numFmtId="169" fontId="4" fillId="2" borderId="5" xfId="1" applyNumberFormat="1" applyFont="1" applyFill="1" applyBorder="1" applyAlignment="1">
      <alignment horizontal="right" vertical="center" wrapText="1"/>
    </xf>
    <xf numFmtId="169" fontId="5" fillId="0" borderId="5" xfId="1" applyNumberFormat="1" applyFont="1" applyBorder="1" applyAlignment="1">
      <alignment horizontal="right" vertical="center" wrapText="1"/>
    </xf>
    <xf numFmtId="169" fontId="5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 wrapText="1"/>
    </xf>
    <xf numFmtId="170" fontId="4" fillId="2" borderId="0" xfId="0" applyNumberFormat="1" applyFont="1" applyFill="1" applyAlignment="1">
      <alignment horizontal="right"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5" fillId="2" borderId="3" xfId="0" applyNumberFormat="1" applyFont="1" applyFill="1" applyBorder="1" applyAlignment="1">
      <alignment horizontal="right" vertical="center" wrapText="1"/>
    </xf>
    <xf numFmtId="170" fontId="4" fillId="2" borderId="5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2" borderId="0" xfId="0" applyNumberFormat="1" applyFont="1" applyFill="1" applyAlignment="1">
      <alignment horizontal="right" vertical="center" wrapText="1"/>
    </xf>
    <xf numFmtId="170" fontId="5" fillId="0" borderId="2" xfId="0" applyNumberFormat="1" applyFont="1" applyBorder="1" applyAlignment="1">
      <alignment horizontal="right" vertical="center" wrapText="1"/>
    </xf>
    <xf numFmtId="170" fontId="5" fillId="2" borderId="2" xfId="0" applyNumberFormat="1" applyFont="1" applyFill="1" applyBorder="1" applyAlignment="1">
      <alignment horizontal="right"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2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9" fontId="4" fillId="0" borderId="5" xfId="0" applyNumberFormat="1" applyFont="1" applyBorder="1" applyAlignment="1">
      <alignment horizontal="right" vertical="center" wrapText="1"/>
    </xf>
    <xf numFmtId="164" fontId="0" fillId="2" borderId="0" xfId="0" applyNumberFormat="1" applyFill="1"/>
    <xf numFmtId="165" fontId="0" fillId="2" borderId="0" xfId="1" applyNumberFormat="1" applyFont="1" applyFill="1"/>
    <xf numFmtId="0" fontId="0" fillId="0" borderId="0" xfId="0" applyBorder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9" fontId="4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8" fontId="0" fillId="2" borderId="0" xfId="1" applyNumberFormat="1" applyFont="1" applyFill="1"/>
    <xf numFmtId="168" fontId="2" fillId="2" borderId="3" xfId="1" applyNumberFormat="1" applyFont="1" applyFill="1" applyBorder="1"/>
    <xf numFmtId="164" fontId="0" fillId="0" borderId="10" xfId="0" applyNumberFormat="1" applyBorder="1"/>
    <xf numFmtId="164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171" fontId="0" fillId="0" borderId="0" xfId="0" applyNumberFormat="1"/>
    <xf numFmtId="171" fontId="0" fillId="0" borderId="10" xfId="0" applyNumberFormat="1" applyBorder="1"/>
    <xf numFmtId="1" fontId="0" fillId="0" borderId="0" xfId="0" applyNumberFormat="1"/>
    <xf numFmtId="1" fontId="0" fillId="0" borderId="10" xfId="0" applyNumberFormat="1" applyBorder="1"/>
    <xf numFmtId="168" fontId="0" fillId="2" borderId="5" xfId="1" applyNumberFormat="1" applyFont="1" applyFill="1" applyBorder="1"/>
    <xf numFmtId="168" fontId="2" fillId="2" borderId="2" xfId="1" applyNumberFormat="1" applyFont="1" applyFill="1" applyBorder="1" applyAlignment="1">
      <alignment horizontal="right"/>
    </xf>
    <xf numFmtId="168" fontId="2" fillId="2" borderId="3" xfId="1" applyNumberFormat="1" applyFont="1" applyFill="1" applyBorder="1" applyAlignment="1">
      <alignment horizontal="right"/>
    </xf>
    <xf numFmtId="4" fontId="0" fillId="0" borderId="0" xfId="0" applyNumberFormat="1"/>
    <xf numFmtId="4" fontId="0" fillId="0" borderId="10" xfId="0" applyNumberFormat="1" applyBorder="1"/>
    <xf numFmtId="173" fontId="0" fillId="2" borderId="0" xfId="1" applyNumberFormat="1" applyFont="1" applyFill="1"/>
    <xf numFmtId="173" fontId="2" fillId="2" borderId="3" xfId="1" applyNumberFormat="1" applyFont="1" applyFill="1" applyBorder="1"/>
    <xf numFmtId="0" fontId="6" fillId="0" borderId="4" xfId="0" applyFont="1" applyBorder="1"/>
    <xf numFmtId="0" fontId="7" fillId="0" borderId="6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0" xfId="0" applyNumberFormat="1" applyBorder="1"/>
    <xf numFmtId="171" fontId="0" fillId="0" borderId="0" xfId="0" applyNumberFormat="1" applyBorder="1"/>
    <xf numFmtId="4" fontId="0" fillId="0" borderId="0" xfId="0" applyNumberFormat="1" applyBorder="1"/>
    <xf numFmtId="0" fontId="0" fillId="0" borderId="8" xfId="0" applyNumberFormat="1" applyBorder="1"/>
    <xf numFmtId="171" fontId="0" fillId="0" borderId="2" xfId="0" applyNumberFormat="1" applyBorder="1"/>
    <xf numFmtId="171" fontId="0" fillId="0" borderId="11" xfId="0" applyNumberFormat="1" applyBorder="1"/>
    <xf numFmtId="0" fontId="0" fillId="0" borderId="5" xfId="0" applyNumberFormat="1" applyBorder="1"/>
    <xf numFmtId="0" fontId="0" fillId="0" borderId="14" xfId="0" applyNumberFormat="1" applyBorder="1"/>
    <xf numFmtId="4" fontId="0" fillId="0" borderId="5" xfId="0" applyNumberFormat="1" applyBorder="1"/>
    <xf numFmtId="4" fontId="0" fillId="0" borderId="9" xfId="0" applyNumberFormat="1" applyBorder="1"/>
    <xf numFmtId="0" fontId="0" fillId="0" borderId="0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10" fillId="0" borderId="4" xfId="0" applyFont="1" applyBorder="1"/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0" fillId="0" borderId="5" xfId="0" applyNumberFormat="1" applyBorder="1"/>
    <xf numFmtId="168" fontId="0" fillId="0" borderId="0" xfId="0" applyNumberFormat="1"/>
    <xf numFmtId="9" fontId="0" fillId="0" borderId="10" xfId="1" applyFont="1" applyBorder="1"/>
    <xf numFmtId="168" fontId="0" fillId="0" borderId="5" xfId="0" applyNumberFormat="1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8" fontId="2" fillId="0" borderId="5" xfId="0" applyNumberFormat="1" applyFont="1" applyBorder="1"/>
    <xf numFmtId="9" fontId="2" fillId="0" borderId="3" xfId="1" applyFont="1" applyBorder="1"/>
    <xf numFmtId="9" fontId="2" fillId="0" borderId="15" xfId="1" applyFont="1" applyBorder="1"/>
    <xf numFmtId="168" fontId="2" fillId="0" borderId="3" xfId="0" applyNumberFormat="1" applyFont="1" applyBorder="1"/>
    <xf numFmtId="164" fontId="2" fillId="2" borderId="3" xfId="0" applyNumberFormat="1" applyFont="1" applyFill="1" applyBorder="1"/>
    <xf numFmtId="168" fontId="2" fillId="2" borderId="3" xfId="0" applyNumberFormat="1" applyFont="1" applyFill="1" applyBorder="1"/>
    <xf numFmtId="164" fontId="2" fillId="2" borderId="15" xfId="0" applyNumberFormat="1" applyFont="1" applyFill="1" applyBorder="1"/>
    <xf numFmtId="164" fontId="0" fillId="0" borderId="0" xfId="0" applyNumberFormat="1" applyBorder="1"/>
    <xf numFmtId="168" fontId="0" fillId="0" borderId="0" xfId="0" applyNumberFormat="1" applyBorder="1"/>
    <xf numFmtId="0" fontId="2" fillId="2" borderId="3" xfId="0" applyNumberFormat="1" applyFont="1" applyFill="1" applyBorder="1"/>
    <xf numFmtId="166" fontId="2" fillId="2" borderId="3" xfId="1" applyNumberFormat="1" applyFont="1" applyFill="1" applyBorder="1"/>
    <xf numFmtId="0" fontId="2" fillId="2" borderId="12" xfId="0" applyNumberFormat="1" applyFont="1" applyFill="1" applyBorder="1"/>
    <xf numFmtId="165" fontId="2" fillId="2" borderId="3" xfId="1" applyNumberFormat="1" applyFont="1" applyFill="1" applyBorder="1"/>
    <xf numFmtId="164" fontId="0" fillId="2" borderId="5" xfId="0" applyNumberFormat="1" applyFill="1" applyBorder="1"/>
    <xf numFmtId="165" fontId="0" fillId="2" borderId="5" xfId="1" applyNumberFormat="1" applyFont="1" applyFill="1" applyBorder="1"/>
    <xf numFmtId="168" fontId="0" fillId="2" borderId="0" xfId="1" applyNumberFormat="1" applyFont="1" applyFill="1" applyBorder="1"/>
    <xf numFmtId="9" fontId="2" fillId="2" borderId="3" xfId="1" applyFont="1" applyFill="1" applyBorder="1"/>
    <xf numFmtId="0" fontId="2" fillId="2" borderId="5" xfId="0" applyNumberFormat="1" applyFont="1" applyFill="1" applyBorder="1"/>
    <xf numFmtId="172" fontId="2" fillId="2" borderId="5" xfId="1" applyNumberFormat="1" applyFont="1" applyFill="1" applyBorder="1"/>
    <xf numFmtId="167" fontId="2" fillId="2" borderId="5" xfId="1" applyNumberFormat="1" applyFont="1" applyFill="1" applyBorder="1"/>
    <xf numFmtId="0" fontId="2" fillId="2" borderId="5" xfId="0" applyNumberFormat="1" applyFont="1" applyFill="1" applyBorder="1" applyAlignment="1">
      <alignment horizontal="left" indent="1"/>
    </xf>
    <xf numFmtId="164" fontId="2" fillId="2" borderId="5" xfId="0" applyNumberFormat="1" applyFont="1" applyFill="1" applyBorder="1"/>
    <xf numFmtId="168" fontId="2" fillId="2" borderId="5" xfId="1" applyNumberFormat="1" applyFont="1" applyFill="1" applyBorder="1" applyAlignment="1">
      <alignment horizontal="right"/>
    </xf>
    <xf numFmtId="3" fontId="0" fillId="0" borderId="5" xfId="0" applyNumberFormat="1" applyBorder="1"/>
    <xf numFmtId="3" fontId="0" fillId="0" borderId="9" xfId="0" applyNumberFormat="1" applyBorder="1"/>
    <xf numFmtId="165" fontId="0" fillId="0" borderId="5" xfId="1" applyNumberFormat="1" applyFont="1" applyBorder="1"/>
    <xf numFmtId="169" fontId="5" fillId="0" borderId="3" xfId="1" applyNumberFormat="1" applyFont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4" fillId="0" borderId="0" xfId="1" applyNumberFormat="1" applyFont="1" applyBorder="1" applyAlignment="1">
      <alignment horizontal="right" vertical="center" wrapText="1"/>
    </xf>
    <xf numFmtId="169" fontId="4" fillId="2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/>
    <xf numFmtId="0" fontId="0" fillId="0" borderId="5" xfId="0" applyBorder="1" applyAlignment="1">
      <alignment horizontal="left"/>
    </xf>
    <xf numFmtId="9" fontId="0" fillId="0" borderId="5" xfId="1" applyFont="1" applyBorder="1"/>
    <xf numFmtId="9" fontId="0" fillId="0" borderId="9" xfId="1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2" fillId="2" borderId="3" xfId="0" applyNumberFormat="1" applyFont="1" applyFill="1" applyBorder="1"/>
    <xf numFmtId="9" fontId="2" fillId="2" borderId="3" xfId="0" applyNumberFormat="1" applyFont="1" applyFill="1" applyBorder="1"/>
    <xf numFmtId="165" fontId="2" fillId="2" borderId="3" xfId="0" applyNumberFormat="1" applyFont="1" applyFill="1" applyBorder="1"/>
    <xf numFmtId="0" fontId="14" fillId="0" borderId="13" xfId="0" applyFont="1" applyBorder="1"/>
    <xf numFmtId="0" fontId="15" fillId="0" borderId="4" xfId="0" applyFont="1" applyBorder="1"/>
    <xf numFmtId="0" fontId="16" fillId="0" borderId="0" xfId="2" applyFont="1" applyBorder="1"/>
    <xf numFmtId="0" fontId="17" fillId="0" borderId="0" xfId="0" applyFont="1" applyBorder="1"/>
    <xf numFmtId="0" fontId="16" fillId="0" borderId="6" xfId="2" applyFont="1" applyBorder="1"/>
    <xf numFmtId="0" fontId="17" fillId="0" borderId="6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0" fillId="0" borderId="16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17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6" fillId="0" borderId="4" xfId="2" applyFont="1" applyBorder="1"/>
    <xf numFmtId="0" fontId="9" fillId="0" borderId="0" xfId="0" applyFont="1" applyAlignment="1">
      <alignment horizontal="left" vertical="center"/>
    </xf>
    <xf numFmtId="0" fontId="16" fillId="0" borderId="0" xfId="2" applyFont="1"/>
    <xf numFmtId="0" fontId="25" fillId="0" borderId="0" xfId="0" applyFont="1"/>
    <xf numFmtId="0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0" fontId="0" fillId="0" borderId="18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8" fontId="0" fillId="2" borderId="18" xfId="1" applyNumberFormat="1" applyFont="1" applyFill="1" applyBorder="1"/>
    <xf numFmtId="0" fontId="0" fillId="0" borderId="20" xfId="0" applyNumberFormat="1" applyBorder="1"/>
    <xf numFmtId="0" fontId="2" fillId="2" borderId="21" xfId="0" applyNumberFormat="1" applyFont="1" applyFill="1" applyBorder="1"/>
    <xf numFmtId="164" fontId="0" fillId="0" borderId="0" xfId="0" applyNumberFormat="1" applyAlignment="1">
      <alignment horizontal="left" indent="1"/>
    </xf>
    <xf numFmtId="164" fontId="2" fillId="0" borderId="3" xfId="0" applyNumberFormat="1" applyFont="1" applyFill="1" applyBorder="1"/>
    <xf numFmtId="0" fontId="0" fillId="0" borderId="0" xfId="0" applyFill="1"/>
    <xf numFmtId="0" fontId="6" fillId="0" borderId="4" xfId="0" applyFont="1" applyFill="1" applyBorder="1"/>
    <xf numFmtId="0" fontId="7" fillId="0" borderId="6" xfId="0" applyFont="1" applyFill="1" applyBorder="1"/>
    <xf numFmtId="0" fontId="2" fillId="0" borderId="0" xfId="0" applyFont="1" applyFill="1" applyAlignment="1">
      <alignment horizontal="right" vertical="top" wrapText="1"/>
    </xf>
    <xf numFmtId="164" fontId="2" fillId="3" borderId="5" xfId="0" applyNumberFormat="1" applyFont="1" applyFill="1" applyBorder="1"/>
    <xf numFmtId="164" fontId="0" fillId="3" borderId="0" xfId="0" applyNumberFormat="1" applyFill="1"/>
    <xf numFmtId="164" fontId="2" fillId="3" borderId="3" xfId="0" applyNumberFormat="1" applyFont="1" applyFill="1" applyBorder="1"/>
    <xf numFmtId="0" fontId="2" fillId="0" borderId="3" xfId="0" applyNumberFormat="1" applyFont="1" applyFill="1" applyBorder="1"/>
    <xf numFmtId="168" fontId="2" fillId="0" borderId="3" xfId="0" applyNumberFormat="1" applyFont="1" applyFill="1" applyBorder="1"/>
  </cellXfs>
  <cellStyles count="3">
    <cellStyle name="Link" xfId="2" builtinId="8"/>
    <cellStyle name="Prozent" xfId="1" builtinId="5"/>
    <cellStyle name="Standard" xfId="0" builtinId="0"/>
  </cellStyles>
  <dxfs count="936">
    <dxf>
      <numFmt numFmtId="164" formatCode="0.0"/>
      <fill>
        <patternFill patternType="none">
          <fgColor indexed="64"/>
          <bgColor auto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top" textRotation="0" wrapText="1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5" formatCode="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5" formatCode="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top" textRotation="0" wrapText="1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rgb="FF666F77"/>
        </top>
        <bottom style="medium">
          <color rgb="FF666F77"/>
        </bottom>
      </border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border diagonalUp="0" diagonalDown="0">
        <left/>
        <right style="medium">
          <color theme="3"/>
        </right>
        <top/>
        <bottom/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3" formatCode="0%"/>
      <fill>
        <patternFill patternType="solid">
          <fgColor indexed="64"/>
          <bgColor rgb="FFF0F1F2"/>
        </patternFill>
      </fill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  <border diagonalUp="0" diagonalDown="0">
        <left style="medium">
          <color rgb="FF666F77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numFmt numFmtId="0" formatCode="General"/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top" textRotation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73" formatCode="\+#,##0.0%;\-#,##0.0%;\-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0" formatCode="General"/>
      <border diagonalUp="0" diagonalDown="0">
        <left/>
        <right style="medium">
          <color rgb="FFE40019"/>
        </right>
        <top/>
        <bottom/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left" vertical="bottom" textRotation="0" wrapText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rgb="FF666F77"/>
        </top>
      </border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rgb="FF666F77"/>
        </top>
      </border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  <border diagonalUp="0" diagonalDown="0">
        <left/>
        <right style="medium">
          <color rgb="FFE4001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alignment horizontal="right" vertical="center" textRotation="0" wrapText="1" indent="0" justifyLastLine="0" shrinkToFit="0" readingOrder="0"/>
    </dxf>
    <dxf>
      <border outline="0">
        <bottom style="medium">
          <color rgb="FFE4001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6" formatCode="\+0.0%;\-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border diagonalUp="0" diagonalDown="0">
        <left/>
        <right/>
        <top/>
        <bottom style="medium">
          <color rgb="FFE40019"/>
        </bottom>
        <vertical/>
        <horizontal/>
      </border>
    </dxf>
    <dxf>
      <fill>
        <patternFill>
          <bgColor rgb="FFF0F1F2"/>
        </patternFill>
      </fill>
    </dxf>
    <dxf>
      <border>
        <right style="medium">
          <color rgb="FFE40019"/>
        </right>
      </border>
    </dxf>
    <dxf>
      <fill>
        <patternFill>
          <bgColor rgb="FFF0F1F2"/>
        </patternFill>
      </fill>
      <border>
        <top style="medium">
          <color rgb="FF666F77"/>
        </top>
      </border>
    </dxf>
    <dxf>
      <font>
        <b val="0"/>
        <i val="0"/>
      </font>
      <border>
        <bottom style="medium">
          <color rgb="FFE40019"/>
        </bottom>
      </border>
    </dxf>
  </dxfs>
  <tableStyles count="1" defaultTableStyle="TableStyleMedium2" defaultPivotStyle="PivotStyleLight16">
    <tableStyle name="ProgTab_1" pivot="0" count="6">
      <tableStyleElement type="headerRow" dxfId="935"/>
      <tableStyleElement type="totalRow" dxfId="934"/>
      <tableStyleElement type="firstColumn" dxfId="933"/>
      <tableStyleElement type="lastColumn" dxfId="932"/>
      <tableStyleElement type="firstHeaderCell" dxfId="931"/>
      <tableStyleElement type="lastHeaderCell" dxfId="930"/>
    </tableStyle>
  </tableStyles>
  <colors>
    <mruColors>
      <color rgb="FF2E92D0"/>
      <color rgb="FFE40019"/>
      <color rgb="FF3F464A"/>
      <color rgb="FF666F77"/>
      <color rgb="FFF0F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</xdr:col>
      <xdr:colOff>2080895</xdr:colOff>
      <xdr:row>4</xdr:row>
      <xdr:rowOff>254635</xdr:rowOff>
    </xdr:to>
    <xdr:pic>
      <xdr:nvPicPr>
        <xdr:cNvPr id="2" name="Bild 1" descr="Logo_col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19075"/>
          <a:ext cx="2061845" cy="664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981075</xdr:colOff>
      <xdr:row>17</xdr:row>
      <xdr:rowOff>76200</xdr:rowOff>
    </xdr:from>
    <xdr:to>
      <xdr:col>4</xdr:col>
      <xdr:colOff>1609725</xdr:colOff>
      <xdr:row>20</xdr:row>
      <xdr:rowOff>6985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825625" y="4165600"/>
          <a:ext cx="5638800" cy="508635"/>
          <a:chOff x="1971675" y="4276725"/>
          <a:chExt cx="5829300" cy="540385"/>
        </a:xfrm>
      </xdr:grpSpPr>
      <xdr:pic>
        <xdr:nvPicPr>
          <xdr:cNvPr id="4" name="Bild 5" descr="logo-farbi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267450" y="4276725"/>
            <a:ext cx="15335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Bild 3" descr="tep_log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4206240" y="4276725"/>
            <a:ext cx="907415" cy="327660"/>
          </a:xfrm>
          <a:prstGeom prst="rect">
            <a:avLst/>
          </a:prstGeom>
          <a:noFill/>
        </xdr:spPr>
      </xdr:pic>
      <xdr:pic>
        <xdr:nvPicPr>
          <xdr:cNvPr id="6" name="Picture 1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971675" y="4276725"/>
            <a:ext cx="1080770" cy="54038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38" name="Tab_01" displayName="Tab_01" ref="B5:W18" totalsRowShown="0" headerRowDxfId="929">
  <autoFilter ref="B5:W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928"/>
    <tableColumn id="2" name="2000" dataDxfId="927">
      <calculatedColumnFormula>Tabelle13!C6</calculatedColumnFormula>
    </tableColumn>
    <tableColumn id="3" name="2001" dataDxfId="926">
      <calculatedColumnFormula>Tabelle13!D6</calculatedColumnFormula>
    </tableColumn>
    <tableColumn id="4" name="2002" dataDxfId="925">
      <calculatedColumnFormula>Tabelle13!E6</calculatedColumnFormula>
    </tableColumn>
    <tableColumn id="5" name="2003" dataDxfId="924">
      <calculatedColumnFormula>Tabelle13!F6</calculatedColumnFormula>
    </tableColumn>
    <tableColumn id="6" name="2004" dataDxfId="923">
      <calculatedColumnFormula>Tabelle13!G6</calculatedColumnFormula>
    </tableColumn>
    <tableColumn id="7" name="2005" dataDxfId="922">
      <calculatedColumnFormula>Tabelle13!H6</calculatedColumnFormula>
    </tableColumn>
    <tableColumn id="8" name="2006" dataDxfId="921">
      <calculatedColumnFormula>Tabelle13!I6</calculatedColumnFormula>
    </tableColumn>
    <tableColumn id="9" name="2007" dataDxfId="920">
      <calculatedColumnFormula>Tabelle13!J6</calculatedColumnFormula>
    </tableColumn>
    <tableColumn id="10" name="2008" dataDxfId="919">
      <calculatedColumnFormula>Tabelle13!K6</calculatedColumnFormula>
    </tableColumn>
    <tableColumn id="11" name="2009" dataDxfId="918">
      <calculatedColumnFormula>Tabelle13!L6</calculatedColumnFormula>
    </tableColumn>
    <tableColumn id="12" name="2010" dataDxfId="917">
      <calculatedColumnFormula>Tabelle13!M6</calculatedColumnFormula>
    </tableColumn>
    <tableColumn id="13" name="2011" dataDxfId="916">
      <calculatedColumnFormula>Tabelle13!N6</calculatedColumnFormula>
    </tableColumn>
    <tableColumn id="14" name="2012" dataDxfId="915">
      <calculatedColumnFormula>Tabelle13!O6</calculatedColumnFormula>
    </tableColumn>
    <tableColumn id="15" name="2013" dataDxfId="914">
      <calculatedColumnFormula>Tabelle13!P6</calculatedColumnFormula>
    </tableColumn>
    <tableColumn id="16" name="2014" dataDxfId="913">
      <calculatedColumnFormula>Tabelle13!Q6</calculatedColumnFormula>
    </tableColumn>
    <tableColumn id="17" name="2015" dataDxfId="912">
      <calculatedColumnFormula>Tabelle13!R6</calculatedColumnFormula>
    </tableColumn>
    <tableColumn id="18" name="2016" dataDxfId="911">
      <calculatedColumnFormula>Tabelle13!S6</calculatedColumnFormula>
    </tableColumn>
    <tableColumn id="19" name="2017" dataDxfId="910">
      <calculatedColumnFormula>Tabelle13!T6</calculatedColumnFormula>
    </tableColumn>
    <tableColumn id="20" name="2018" dataDxfId="909">
      <calculatedColumnFormula>Tabelle13!U6</calculatedColumnFormula>
    </tableColumn>
    <tableColumn id="21" name="2019" dataDxfId="908">
      <calculatedColumnFormula>Tabelle13!V6</calculatedColumnFormula>
    </tableColumn>
    <tableColumn id="22" name="Δ- ’00 - ’19" dataDxfId="907" dataCellStyle="Prozent">
      <calculatedColumnFormula>Tabelle13!W6</calculatedColumnFormula>
    </tableColumn>
  </tableColumns>
  <tableStyleInfo name="ProgTab_1" showFirstColumn="1" showLastColumn="0" showRowStripes="1" showColumnStripes="0"/>
</table>
</file>

<file path=xl/tables/table10.xml><?xml version="1.0" encoding="utf-8"?>
<table xmlns="http://schemas.openxmlformats.org/spreadsheetml/2006/main" id="4" name="Tab_10" displayName="Tab_10" ref="B5:W11" headerRowDxfId="770">
  <autoFilter ref="B5:W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brauchssektor" totalsRowLabel="Ergebnis" dataDxfId="769"/>
    <tableColumn id="2" name="2000" dataDxfId="768"/>
    <tableColumn id="3" name="2001" dataDxfId="767"/>
    <tableColumn id="4" name="2002" dataDxfId="766"/>
    <tableColumn id="5" name="2003" dataDxfId="765"/>
    <tableColumn id="6" name="2004" dataDxfId="764"/>
    <tableColumn id="7" name="2005" dataDxfId="763"/>
    <tableColumn id="8" name="2006" dataDxfId="762"/>
    <tableColumn id="9" name="2007" dataDxfId="761"/>
    <tableColumn id="10" name="2008" dataDxfId="760"/>
    <tableColumn id="11" name="2009" dataDxfId="759"/>
    <tableColumn id="12" name="2010" dataDxfId="758"/>
    <tableColumn id="13" name="2011" dataDxfId="757"/>
    <tableColumn id="14" name="2012" dataDxfId="756"/>
    <tableColumn id="15" name="2013" dataDxfId="755"/>
    <tableColumn id="16" name="2014" dataDxfId="754"/>
    <tableColumn id="17" name="2015" dataDxfId="753"/>
    <tableColumn id="18" name="2016" dataDxfId="752"/>
    <tableColumn id="19" name="2017" dataDxfId="751"/>
    <tableColumn id="20" name="2018" dataDxfId="750"/>
    <tableColumn id="21" name="2019" dataDxfId="749"/>
    <tableColumn id="22" name="Δ ’00–’19" dataDxfId="748" dataCellStyle="Prozent"/>
  </tableColumns>
  <tableStyleInfo name="ProgTab_1" showFirstColumn="1" showLastColumn="1" showRowStripes="1" showColumnStripes="0"/>
</table>
</file>

<file path=xl/tables/table11.xml><?xml version="1.0" encoding="utf-8"?>
<table xmlns="http://schemas.openxmlformats.org/spreadsheetml/2006/main" id="5" name="Tab_11" displayName="Tab_11" ref="B5:W33" totalsRowShown="0" headerRowDxfId="747">
  <autoFilter ref="B5:W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 Bestimmungsfaktoren" dataDxfId="746"/>
    <tableColumn id="2" name="Einheit" dataDxfId="745"/>
    <tableColumn id="3" name="2000" dataDxfId="744"/>
    <tableColumn id="4" name="2001" dataDxfId="743"/>
    <tableColumn id="5" name="2002" dataDxfId="742"/>
    <tableColumn id="6" name="2003" dataDxfId="741"/>
    <tableColumn id="7" name="2004" dataDxfId="740"/>
    <tableColumn id="8" name="2005" dataDxfId="739"/>
    <tableColumn id="9" name="2006" dataDxfId="738"/>
    <tableColumn id="10" name="2007" dataDxfId="737"/>
    <tableColumn id="11" name="2008" dataDxfId="736"/>
    <tableColumn id="12" name="2009" dataDxfId="735"/>
    <tableColumn id="13" name="2010" dataDxfId="734"/>
    <tableColumn id="14" name="2011" dataDxfId="733"/>
    <tableColumn id="15" name="2012" dataDxfId="732"/>
    <tableColumn id="16" name="2013" dataDxfId="731"/>
    <tableColumn id="17" name="2014" dataDxfId="730"/>
    <tableColumn id="18" name="2015" dataDxfId="729"/>
    <tableColumn id="19" name="2016" dataDxfId="728"/>
    <tableColumn id="20" name="2017" dataDxfId="727"/>
    <tableColumn id="21" name="2018" dataDxfId="726"/>
    <tableColumn id="22" name="2019" dataDxfId="725"/>
  </tableColumns>
  <tableStyleInfo name="ProgTab_1" showFirstColumn="0" showLastColumn="0" showRowStripes="1" showColumnStripes="0"/>
</table>
</file>

<file path=xl/tables/table12.xml><?xml version="1.0" encoding="utf-8"?>
<table xmlns="http://schemas.openxmlformats.org/spreadsheetml/2006/main" id="6" name="Tab_13" displayName="Tab_13" ref="B5:W18" totalsRowShown="0" headerRowDxfId="724">
  <autoFilter ref="B5:W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723"/>
    <tableColumn id="2" name="2000" dataDxfId="722"/>
    <tableColumn id="3" name="2001" dataDxfId="721"/>
    <tableColumn id="4" name="2002" dataDxfId="720"/>
    <tableColumn id="5" name="2003" dataDxfId="719"/>
    <tableColumn id="6" name="2004" dataDxfId="718"/>
    <tableColumn id="7" name="2005" dataDxfId="717"/>
    <tableColumn id="8" name="2006" dataDxfId="716"/>
    <tableColumn id="9" name="2007" dataDxfId="715"/>
    <tableColumn id="10" name="2008" dataDxfId="714"/>
    <tableColumn id="11" name="2009" dataDxfId="713"/>
    <tableColumn id="12" name="2010" dataDxfId="712"/>
    <tableColumn id="13" name="2011" dataDxfId="711"/>
    <tableColumn id="14" name="2012" dataDxfId="710"/>
    <tableColumn id="15" name="2013" dataDxfId="709"/>
    <tableColumn id="16" name="2014" dataDxfId="708"/>
    <tableColumn id="17" name="2015" dataDxfId="707"/>
    <tableColumn id="18" name="2016" dataDxfId="706"/>
    <tableColumn id="19" name="2017" dataDxfId="705"/>
    <tableColumn id="20" name="2018" dataDxfId="704"/>
    <tableColumn id="21" name="2019" dataDxfId="703"/>
    <tableColumn id="22" name="Δ ’00–’19" dataDxfId="702" dataCellStyle="Prozent"/>
  </tableColumns>
  <tableStyleInfo name="ProgTab_1" showFirstColumn="1" showLastColumn="1" showRowStripes="1" showColumnStripes="0"/>
</table>
</file>

<file path=xl/tables/table13.xml><?xml version="1.0" encoding="utf-8"?>
<table xmlns="http://schemas.openxmlformats.org/spreadsheetml/2006/main" id="7" name="Tab_14" displayName="Tab_14" ref="B5:W18" totalsRowShown="0" headerRowDxfId="701">
  <autoFilter ref="B5:W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700"/>
    <tableColumn id="2" name="2000" dataDxfId="699"/>
    <tableColumn id="3" name="2001" dataDxfId="698"/>
    <tableColumn id="4" name="2002" dataDxfId="697"/>
    <tableColumn id="5" name="2003" dataDxfId="696"/>
    <tableColumn id="6" name="2004" dataDxfId="695"/>
    <tableColumn id="7" name="2005" dataDxfId="694"/>
    <tableColumn id="8" name="2006" dataDxfId="693"/>
    <tableColumn id="9" name="2007" dataDxfId="692"/>
    <tableColumn id="10" name="2008" dataDxfId="691"/>
    <tableColumn id="11" name="2009" dataDxfId="690"/>
    <tableColumn id="12" name="2010" dataDxfId="689"/>
    <tableColumn id="13" name="2011" dataDxfId="688"/>
    <tableColumn id="14" name="2012" dataDxfId="687"/>
    <tableColumn id="15" name="2013" dataDxfId="686"/>
    <tableColumn id="16" name="2014" dataDxfId="685"/>
    <tableColumn id="17" name="2015" dataDxfId="684"/>
    <tableColumn id="18" name="2016" dataDxfId="683"/>
    <tableColumn id="19" name="2017" dataDxfId="682"/>
    <tableColumn id="20" name="2018" dataDxfId="681"/>
    <tableColumn id="21" name="2019" dataDxfId="680"/>
    <tableColumn id="22" name="Δ ’00–’19" dataDxfId="679" dataCellStyle="Prozent"/>
  </tableColumns>
  <tableStyleInfo name="ProgTab_1" showFirstColumn="1" showLastColumn="1" showRowStripes="1" showColumnStripes="0"/>
</table>
</file>

<file path=xl/tables/table14.xml><?xml version="1.0" encoding="utf-8"?>
<table xmlns="http://schemas.openxmlformats.org/spreadsheetml/2006/main" id="8" name="Tab_15" displayName="Tab_15" ref="B5:W15" totalsRowShown="0" headerRowDxfId="678">
  <autoFilter ref="B5:W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677"/>
    <tableColumn id="2" name="2000" dataDxfId="676"/>
    <tableColumn id="3" name="2001" dataDxfId="675"/>
    <tableColumn id="4" name="2002" dataDxfId="674"/>
    <tableColumn id="5" name="2003" dataDxfId="673"/>
    <tableColumn id="6" name="2004" dataDxfId="672"/>
    <tableColumn id="7" name="2005" dataDxfId="671"/>
    <tableColumn id="8" name="2006" dataDxfId="670"/>
    <tableColumn id="9" name="2007" dataDxfId="669"/>
    <tableColumn id="10" name="2008" dataDxfId="668"/>
    <tableColumn id="11" name="2009" dataDxfId="667"/>
    <tableColumn id="12" name="2010" dataDxfId="666"/>
    <tableColumn id="13" name="2011" dataDxfId="665"/>
    <tableColumn id="14" name="2012" dataDxfId="664"/>
    <tableColumn id="15" name="2013" dataDxfId="663"/>
    <tableColumn id="16" name="2014" dataDxfId="662"/>
    <tableColumn id="17" name="2015" dataDxfId="661"/>
    <tableColumn id="18" name="2016" dataDxfId="660"/>
    <tableColumn id="19" name="2017" dataDxfId="659"/>
    <tableColumn id="20" name="2018" dataDxfId="658"/>
    <tableColumn id="21" name="2019" dataDxfId="657"/>
    <tableColumn id="22" name="Δ ’00–’19" dataDxfId="656" dataCellStyle="Prozent"/>
  </tableColumns>
  <tableStyleInfo name="ProgTab_1" showFirstColumn="1" showLastColumn="1" showRowStripes="1" showColumnStripes="0"/>
</table>
</file>

<file path=xl/tables/table15.xml><?xml version="1.0" encoding="utf-8"?>
<table xmlns="http://schemas.openxmlformats.org/spreadsheetml/2006/main" id="9" name="Tab_16" displayName="Tab_16" ref="B5:G16" totalsRowShown="0" headerRowDxfId="655">
  <autoFilter ref="B5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rwendungszweck" dataDxfId="654"/>
    <tableColumn id="2" name="Haushalte" dataDxfId="653"/>
    <tableColumn id="3" name="Dienst-leistungen" dataDxfId="652"/>
    <tableColumn id="4" name="Industrie" dataDxfId="651"/>
    <tableColumn id="5" name="Verkehr" dataDxfId="650"/>
    <tableColumn id="6" name="Summe" dataDxfId="649"/>
  </tableColumns>
  <tableStyleInfo name="ProgTab_1" showFirstColumn="1" showLastColumn="1" showRowStripes="1" showColumnStripes="0"/>
</table>
</file>

<file path=xl/tables/table16.xml><?xml version="1.0" encoding="utf-8"?>
<table xmlns="http://schemas.openxmlformats.org/spreadsheetml/2006/main" id="10" name="Tab_17" displayName="Tab_17" ref="B5:W20" totalsRowShown="0" headerRowDxfId="648">
  <autoFilter ref="B5:W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647"/>
    <tableColumn id="2" name="2000" dataDxfId="646"/>
    <tableColumn id="3" name="2001" dataDxfId="645"/>
    <tableColumn id="4" name="2002" dataDxfId="644"/>
    <tableColumn id="5" name="2003" dataDxfId="643"/>
    <tableColumn id="6" name="2004" dataDxfId="642"/>
    <tableColumn id="7" name="2005" dataDxfId="641"/>
    <tableColumn id="8" name="2006" dataDxfId="640"/>
    <tableColumn id="9" name="2007" dataDxfId="639"/>
    <tableColumn id="10" name="2008" dataDxfId="638"/>
    <tableColumn id="11" name="2009" dataDxfId="637"/>
    <tableColumn id="12" name="2010" dataDxfId="636"/>
    <tableColumn id="13" name="2011" dataDxfId="635"/>
    <tableColumn id="14" name="2012" dataDxfId="634"/>
    <tableColumn id="15" name="2013" dataDxfId="633"/>
    <tableColumn id="16" name="2014" dataDxfId="632"/>
    <tableColumn id="17" name="2015" dataDxfId="631"/>
    <tableColumn id="18" name="2016" dataDxfId="630"/>
    <tableColumn id="19" name="2017" dataDxfId="629"/>
    <tableColumn id="20" name="2018" dataDxfId="628"/>
    <tableColumn id="21" name="2019" dataDxfId="627"/>
    <tableColumn id="22" name="Δ ’00–’19" dataDxfId="626" dataCellStyle="Prozent"/>
  </tableColumns>
  <tableStyleInfo name="ProgTab_1" showFirstColumn="1" showLastColumn="1" showRowStripes="1" showColumnStripes="0"/>
</table>
</file>

<file path=xl/tables/table17.xml><?xml version="1.0" encoding="utf-8"?>
<table xmlns="http://schemas.openxmlformats.org/spreadsheetml/2006/main" id="11" name="Tab_18" displayName="Tab_18" ref="B5:W14" totalsRowShown="0" headerRowDxfId="625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624"/>
    <tableColumn id="2" name="2000" dataDxfId="623"/>
    <tableColumn id="3" name="2001" dataDxfId="622"/>
    <tableColumn id="4" name="2002" dataDxfId="621"/>
    <tableColumn id="5" name="2003" dataDxfId="620"/>
    <tableColumn id="6" name="2004" dataDxfId="619"/>
    <tableColumn id="7" name="2005" dataDxfId="618"/>
    <tableColumn id="8" name="2006" dataDxfId="617"/>
    <tableColumn id="9" name="2007" dataDxfId="616"/>
    <tableColumn id="10" name="2008" dataDxfId="615"/>
    <tableColumn id="11" name="2009" dataDxfId="614"/>
    <tableColumn id="12" name="2010" dataDxfId="613"/>
    <tableColumn id="13" name="2011" dataDxfId="612"/>
    <tableColumn id="14" name="2012" dataDxfId="611"/>
    <tableColumn id="15" name="2013" dataDxfId="610"/>
    <tableColumn id="16" name="2014" dataDxfId="609"/>
    <tableColumn id="17" name="2015" dataDxfId="608"/>
    <tableColumn id="18" name="2016" dataDxfId="607"/>
    <tableColumn id="19" name="2017" dataDxfId="606"/>
    <tableColumn id="20" name="2018" dataDxfId="605"/>
    <tableColumn id="21" name="2019" dataDxfId="604"/>
    <tableColumn id="22" name="Δ ’00–’19" dataDxfId="603" dataCellStyle="Prozent"/>
  </tableColumns>
  <tableStyleInfo name="ProgTab_1" showFirstColumn="1" showLastColumn="1" showRowStripes="1" showColumnStripes="0"/>
</table>
</file>

<file path=xl/tables/table18.xml><?xml version="1.0" encoding="utf-8"?>
<table xmlns="http://schemas.openxmlformats.org/spreadsheetml/2006/main" id="12" name="Tab_19" displayName="Tab_19" ref="B5:W14" totalsRowShown="0" headerRowDxfId="602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Anlagensystem" dataDxfId="601"/>
    <tableColumn id="2" name="2000" dataDxfId="600"/>
    <tableColumn id="3" name="2001" dataDxfId="599"/>
    <tableColumn id="4" name="2002" dataDxfId="598"/>
    <tableColumn id="5" name="2003" dataDxfId="597"/>
    <tableColumn id="6" name="2004" dataDxfId="596"/>
    <tableColumn id="7" name="2005" dataDxfId="595"/>
    <tableColumn id="8" name="2006" dataDxfId="594"/>
    <tableColumn id="9" name="2007" dataDxfId="593"/>
    <tableColumn id="10" name="2008" dataDxfId="592"/>
    <tableColumn id="11" name="2009" dataDxfId="591"/>
    <tableColumn id="12" name="2010" dataDxfId="590"/>
    <tableColumn id="13" name="2011" dataDxfId="589"/>
    <tableColumn id="14" name="2012" dataDxfId="588"/>
    <tableColumn id="15" name="2013" dataDxfId="587"/>
    <tableColumn id="16" name="2014" dataDxfId="586"/>
    <tableColumn id="17" name="2015" dataDxfId="585"/>
    <tableColumn id="18" name="2016" dataDxfId="584"/>
    <tableColumn id="19" name="2017" dataDxfId="583"/>
    <tableColumn id="20" name="2018" dataDxfId="582"/>
    <tableColumn id="21" name="2019" dataDxfId="581"/>
    <tableColumn id="22" name="Δ ’00–’19" dataDxfId="580" dataCellStyle="Prozent"/>
  </tableColumns>
  <tableStyleInfo name="ProgTab_1" showFirstColumn="1" showLastColumn="1" showRowStripes="1" showColumnStripes="0"/>
</table>
</file>

<file path=xl/tables/table19.xml><?xml version="1.0" encoding="utf-8"?>
<table xmlns="http://schemas.openxmlformats.org/spreadsheetml/2006/main" id="13" name="Tab_20" displayName="Tab_20" ref="B5:W16" totalsRowShown="0" headerRowDxfId="579">
  <autoFilter ref="B5:W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Anlagensystem" dataDxfId="578"/>
    <tableColumn id="2" name="2000" dataDxfId="577"/>
    <tableColumn id="3" name="2001" dataDxfId="576"/>
    <tableColumn id="4" name="2002" dataDxfId="575"/>
    <tableColumn id="5" name="2003" dataDxfId="574"/>
    <tableColumn id="6" name="2004" dataDxfId="573"/>
    <tableColumn id="7" name="2005" dataDxfId="572"/>
    <tableColumn id="8" name="2006" dataDxfId="571"/>
    <tableColumn id="9" name="2007" dataDxfId="570"/>
    <tableColumn id="10" name="2008" dataDxfId="569"/>
    <tableColumn id="11" name="2009" dataDxfId="568"/>
    <tableColumn id="12" name="2010" dataDxfId="567"/>
    <tableColumn id="13" name="2011" dataDxfId="566"/>
    <tableColumn id="14" name="2012" dataDxfId="565"/>
    <tableColumn id="15" name="2013" dataDxfId="564"/>
    <tableColumn id="16" name="2014" dataDxfId="563"/>
    <tableColumn id="17" name="2015" dataDxfId="562"/>
    <tableColumn id="18" name="2016" dataDxfId="561"/>
    <tableColumn id="19" name="2017" dataDxfId="560"/>
    <tableColumn id="20" name="2018" dataDxfId="559"/>
    <tableColumn id="21" name="2019" dataDxfId="558"/>
    <tableColumn id="22" name="Δ ’00–’19" dataDxfId="557" dataCellStyle="Prozent"/>
  </tableColumns>
  <tableStyleInfo name="ProgTab_1" showFirstColumn="1" showLastColumn="1" showRowStripes="1" showColumnStripes="0"/>
</table>
</file>

<file path=xl/tables/table2.xml><?xml version="1.0" encoding="utf-8"?>
<table xmlns="http://schemas.openxmlformats.org/spreadsheetml/2006/main" id="39" name="Tab_02" displayName="Tab_02" ref="B5:F12" totalsRowShown="0" headerRowDxfId="906" dataDxfId="904" headerRowBorderDxfId="905">
  <autoFilter ref="B5:F1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Verkehrszweck" dataDxfId="903"/>
    <tableColumn id="2" name="Strasse" dataDxfId="902"/>
    <tableColumn id="3" name="Schiene" dataDxfId="901"/>
    <tableColumn id="4" name="Luft" dataDxfId="900"/>
    <tableColumn id="5" name="Total" dataDxfId="899" dataCellStyle="Prozent"/>
  </tableColumns>
  <tableStyleInfo name="ProgTab_1" showFirstColumn="1" showLastColumn="1" showRowStripes="1" showColumnStripes="0"/>
</table>
</file>

<file path=xl/tables/table20.xml><?xml version="1.0" encoding="utf-8"?>
<table xmlns="http://schemas.openxmlformats.org/spreadsheetml/2006/main" id="14" name="Tab_21" displayName="Tab_21" ref="B5:W14" totalsRowCount="1" headerRowDxfId="556" totalsRowDxfId="555" totalsRowBorderDxfId="554">
  <autoFilter ref="B5:W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Anlagensystem" totalsRowLabel="Summe" dataDxfId="553" totalsRowDxfId="552"/>
    <tableColumn id="2" name="2000" totalsRowFunction="sum" dataDxfId="551" totalsRowDxfId="550"/>
    <tableColumn id="3" name="2001" totalsRowFunction="sum" dataDxfId="549" totalsRowDxfId="548"/>
    <tableColumn id="4" name="2002" totalsRowFunction="sum" dataDxfId="547" totalsRowDxfId="546"/>
    <tableColumn id="5" name="2003" totalsRowFunction="sum" dataDxfId="545" totalsRowDxfId="544"/>
    <tableColumn id="6" name="2004" totalsRowFunction="sum" dataDxfId="543" totalsRowDxfId="542"/>
    <tableColumn id="7" name="2005" totalsRowFunction="sum" dataDxfId="541" totalsRowDxfId="540"/>
    <tableColumn id="8" name="2006" totalsRowFunction="sum" dataDxfId="539" totalsRowDxfId="538"/>
    <tableColumn id="9" name="2007" totalsRowFunction="sum" dataDxfId="537" totalsRowDxfId="536"/>
    <tableColumn id="10" name="2008" totalsRowFunction="sum" dataDxfId="535" totalsRowDxfId="534"/>
    <tableColumn id="11" name="2009" totalsRowFunction="sum" dataDxfId="533" totalsRowDxfId="532"/>
    <tableColumn id="12" name="2010" totalsRowFunction="sum" dataDxfId="531" totalsRowDxfId="530"/>
    <tableColumn id="13" name="2011" totalsRowFunction="sum" dataDxfId="529" totalsRowDxfId="528"/>
    <tableColumn id="14" name="2012" totalsRowFunction="sum" dataDxfId="527" totalsRowDxfId="526"/>
    <tableColumn id="15" name="2013" totalsRowFunction="sum" dataDxfId="525" totalsRowDxfId="524"/>
    <tableColumn id="16" name="2014" totalsRowFunction="sum" dataDxfId="523" totalsRowDxfId="522"/>
    <tableColumn id="17" name="2015" totalsRowFunction="sum" dataDxfId="521" totalsRowDxfId="520"/>
    <tableColumn id="18" name="2016" totalsRowFunction="sum" dataDxfId="519" totalsRowDxfId="518"/>
    <tableColumn id="19" name="2017" totalsRowFunction="sum" dataDxfId="517" totalsRowDxfId="516"/>
    <tableColumn id="20" name="2018" totalsRowFunction="sum" dataDxfId="515" totalsRowDxfId="514"/>
    <tableColumn id="21" name="2019" totalsRowFunction="sum" dataDxfId="513" totalsRowDxfId="512"/>
    <tableColumn id="22" name="Anteile 2019" totalsRowFunction="sum" dataDxfId="511" totalsRowDxfId="510" dataCellStyle="Prozent"/>
  </tableColumns>
  <tableStyleInfo name="ProgTab_1" showFirstColumn="1" showLastColumn="1" showRowStripes="1" showColumnStripes="0"/>
</table>
</file>

<file path=xl/tables/table21.xml><?xml version="1.0" encoding="utf-8"?>
<table xmlns="http://schemas.openxmlformats.org/spreadsheetml/2006/main" id="15" name="Tab_22" displayName="Tab_22" ref="B5:W14" totalsRowShown="0" headerRowDxfId="509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Anlagensystem" dataDxfId="508"/>
    <tableColumn id="2" name="2000" dataDxfId="507"/>
    <tableColumn id="3" name="2001" dataDxfId="506"/>
    <tableColumn id="4" name="2002" dataDxfId="505"/>
    <tableColumn id="5" name="2003" dataDxfId="504"/>
    <tableColumn id="6" name="2004" dataDxfId="503"/>
    <tableColumn id="7" name="2005" dataDxfId="502"/>
    <tableColumn id="8" name="2006" dataDxfId="501"/>
    <tableColumn id="9" name="2007" dataDxfId="500"/>
    <tableColumn id="10" name="2008" dataDxfId="499"/>
    <tableColumn id="11" name="2009" dataDxfId="498"/>
    <tableColumn id="12" name="2010" dataDxfId="497"/>
    <tableColumn id="13" name="2011" dataDxfId="496"/>
    <tableColumn id="14" name="2012" dataDxfId="495"/>
    <tableColumn id="15" name="2013" dataDxfId="494"/>
    <tableColumn id="16" name="2014" dataDxfId="493"/>
    <tableColumn id="17" name="2015" dataDxfId="492"/>
    <tableColumn id="18" name="2016" dataDxfId="491"/>
    <tableColumn id="19" name="2017" dataDxfId="490"/>
    <tableColumn id="20" name="2018" dataDxfId="489"/>
    <tableColumn id="21" name="2019" dataDxfId="488"/>
    <tableColumn id="22" name="Δ ’00–’19" dataDxfId="487" dataCellStyle="Prozent"/>
  </tableColumns>
  <tableStyleInfo name="ProgTab_1" showFirstColumn="1" showLastColumn="1" showRowStripes="1" showColumnStripes="0"/>
</table>
</file>

<file path=xl/tables/table22.xml><?xml version="1.0" encoding="utf-8"?>
<table xmlns="http://schemas.openxmlformats.org/spreadsheetml/2006/main" id="16" name="Tab_23" displayName="Tab_23" ref="B5:W12" totalsRowShown="0" headerRowDxfId="486">
  <autoFilter ref="B5:W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Kochen/Geschirrspülen" dataDxfId="485"/>
    <tableColumn id="2" name="2000" dataDxfId="484"/>
    <tableColumn id="3" name="2001" dataDxfId="483"/>
    <tableColumn id="4" name="2002" dataDxfId="482"/>
    <tableColumn id="5" name="2003" dataDxfId="481"/>
    <tableColumn id="6" name="2004" dataDxfId="480"/>
    <tableColumn id="7" name="2005" dataDxfId="479"/>
    <tableColumn id="8" name="2006" dataDxfId="478"/>
    <tableColumn id="9" name="2007" dataDxfId="477"/>
    <tableColumn id="10" name="2008" dataDxfId="476"/>
    <tableColumn id="11" name="2009" dataDxfId="475"/>
    <tableColumn id="12" name="2010" dataDxfId="474"/>
    <tableColumn id="13" name="2011" dataDxfId="473"/>
    <tableColumn id="14" name="2012" dataDxfId="472"/>
    <tableColumn id="15" name="2013" dataDxfId="471"/>
    <tableColumn id="16" name="2014" dataDxfId="470"/>
    <tableColumn id="17" name="2015" dataDxfId="469"/>
    <tableColumn id="18" name="2016" dataDxfId="468"/>
    <tableColumn id="19" name="2017" dataDxfId="467"/>
    <tableColumn id="20" name="2018" dataDxfId="466"/>
    <tableColumn id="21" name="2019" dataDxfId="465"/>
    <tableColumn id="22" name="Δ ’00–’19" dataDxfId="464" dataCellStyle="Prozent"/>
  </tableColumns>
  <tableStyleInfo name="ProgTab_1" showFirstColumn="1" showLastColumn="1" showRowStripes="1" showColumnStripes="0"/>
</table>
</file>

<file path=xl/tables/table23.xml><?xml version="1.0" encoding="utf-8"?>
<table xmlns="http://schemas.openxmlformats.org/spreadsheetml/2006/main" id="17" name="Tab_24" displayName="Tab_24" ref="B5:W12" totalsRowShown="0" headerRowDxfId="463">
  <autoFilter ref="B5:W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462"/>
    <tableColumn id="2" name="2000" dataDxfId="461"/>
    <tableColumn id="3" name="2001" dataDxfId="460"/>
    <tableColumn id="4" name="2002" dataDxfId="459"/>
    <tableColumn id="5" name="2003" dataDxfId="458"/>
    <tableColumn id="6" name="2004" dataDxfId="457"/>
    <tableColumn id="7" name="2005" dataDxfId="456"/>
    <tableColumn id="8" name="2006" dataDxfId="455"/>
    <tableColumn id="9" name="2007" dataDxfId="454"/>
    <tableColumn id="10" name="2008" dataDxfId="453"/>
    <tableColumn id="11" name="2009" dataDxfId="452"/>
    <tableColumn id="12" name="2010" dataDxfId="451"/>
    <tableColumn id="13" name="2011" dataDxfId="450"/>
    <tableColumn id="14" name="2012" dataDxfId="449"/>
    <tableColumn id="15" name="2013" dataDxfId="448"/>
    <tableColumn id="16" name="2014" dataDxfId="447"/>
    <tableColumn id="17" name="2015" dataDxfId="446"/>
    <tableColumn id="18" name="2016" dataDxfId="445"/>
    <tableColumn id="19" name="2017" dataDxfId="444"/>
    <tableColumn id="20" name="2018" dataDxfId="443"/>
    <tableColumn id="21" name="2019" dataDxfId="442"/>
    <tableColumn id="22" name="Δ ’00–’19" dataDxfId="441" dataCellStyle="Prozent"/>
  </tableColumns>
  <tableStyleInfo name="ProgTab_1" showFirstColumn="1" showLastColumn="1" showRowStripes="1" showColumnStripes="0"/>
</table>
</file>

<file path=xl/tables/table24.xml><?xml version="1.0" encoding="utf-8"?>
<table xmlns="http://schemas.openxmlformats.org/spreadsheetml/2006/main" id="18" name="Tab_26" displayName="Tab_26" ref="B5:W14" totalsRowShown="0" headerRowDxfId="440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439"/>
    <tableColumn id="2" name="2000" dataDxfId="438"/>
    <tableColumn id="3" name="2001" dataDxfId="437"/>
    <tableColumn id="4" name="2002" dataDxfId="436"/>
    <tableColumn id="5" name="2003" dataDxfId="435"/>
    <tableColumn id="6" name="2004" dataDxfId="434"/>
    <tableColumn id="7" name="2005" dataDxfId="433"/>
    <tableColumn id="8" name="2006" dataDxfId="432"/>
    <tableColumn id="9" name="2007" dataDxfId="431"/>
    <tableColumn id="10" name="2008" dataDxfId="430"/>
    <tableColumn id="11" name="2009" dataDxfId="429"/>
    <tableColumn id="12" name="2010" dataDxfId="428"/>
    <tableColumn id="13" name="2011" dataDxfId="427"/>
    <tableColumn id="14" name="2012" dataDxfId="426"/>
    <tableColumn id="15" name="2013" dataDxfId="425"/>
    <tableColumn id="16" name="2014" dataDxfId="424"/>
    <tableColumn id="17" name="2015" dataDxfId="423"/>
    <tableColumn id="18" name="2016" dataDxfId="422"/>
    <tableColumn id="19" name="2017" dataDxfId="421"/>
    <tableColumn id="20" name="2018" dataDxfId="420"/>
    <tableColumn id="21" name="2019" dataDxfId="419"/>
    <tableColumn id="22" name="Δ ’00–’19" dataDxfId="418" dataCellStyle="Prozent"/>
  </tableColumns>
  <tableStyleInfo name="ProgTab_1" showFirstColumn="1" showLastColumn="1" showRowStripes="1" showColumnStripes="0"/>
</table>
</file>

<file path=xl/tables/table25.xml><?xml version="1.0" encoding="utf-8"?>
<table xmlns="http://schemas.openxmlformats.org/spreadsheetml/2006/main" id="19" name="Tab_27" displayName="Tab_27" ref="B5:W8" totalsRowShown="0" headerRowDxfId="417">
  <autoFilter ref="B5:W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416"/>
    <tableColumn id="2" name="2000" dataDxfId="415"/>
    <tableColumn id="3" name="2001" dataDxfId="414"/>
    <tableColumn id="4" name="2002" dataDxfId="413"/>
    <tableColumn id="5" name="2003" dataDxfId="412"/>
    <tableColumn id="6" name="2004" dataDxfId="411"/>
    <tableColumn id="7" name="2005" dataDxfId="410"/>
    <tableColumn id="8" name="2006" dataDxfId="409"/>
    <tableColumn id="9" name="2007" dataDxfId="408"/>
    <tableColumn id="10" name="2008" dataDxfId="407"/>
    <tableColumn id="11" name="2009" dataDxfId="406"/>
    <tableColumn id="12" name="2010" dataDxfId="405"/>
    <tableColumn id="13" name="2011" dataDxfId="404"/>
    <tableColumn id="14" name="2012" dataDxfId="403"/>
    <tableColumn id="15" name="2013" dataDxfId="402"/>
    <tableColumn id="16" name="2014" dataDxfId="401"/>
    <tableColumn id="17" name="2015" dataDxfId="400"/>
    <tableColumn id="18" name="2016" dataDxfId="399"/>
    <tableColumn id="19" name="2017" dataDxfId="398"/>
    <tableColumn id="20" name="2018" dataDxfId="397"/>
    <tableColumn id="21" name="2019" dataDxfId="396"/>
    <tableColumn id="22" name="Δ ’00–’19" dataDxfId="395" dataCellStyle="Prozent"/>
  </tableColumns>
  <tableStyleInfo name="ProgTab_1" showFirstColumn="1" showLastColumn="1" showRowStripes="1" showColumnStripes="0"/>
</table>
</file>

<file path=xl/tables/table26.xml><?xml version="1.0" encoding="utf-8"?>
<table xmlns="http://schemas.openxmlformats.org/spreadsheetml/2006/main" id="20" name="Tab_28" displayName="Tab_28" ref="B5:W14" totalsRowShown="0" headerRowDxfId="394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393"/>
    <tableColumn id="2" name="2000" dataDxfId="392"/>
    <tableColumn id="3" name="2001" dataDxfId="391"/>
    <tableColumn id="4" name="2002" dataDxfId="390"/>
    <tableColumn id="5" name="2003" dataDxfId="389"/>
    <tableColumn id="6" name="2004" dataDxfId="388"/>
    <tableColumn id="7" name="2005" dataDxfId="387"/>
    <tableColumn id="8" name="2006" dataDxfId="386"/>
    <tableColumn id="9" name="2007" dataDxfId="385"/>
    <tableColumn id="10" name="2008" dataDxfId="384"/>
    <tableColumn id="11" name="2009" dataDxfId="383"/>
    <tableColumn id="12" name="2010" dataDxfId="382"/>
    <tableColumn id="13" name="2011" dataDxfId="381"/>
    <tableColumn id="14" name="2012" dataDxfId="380"/>
    <tableColumn id="15" name="2013" dataDxfId="379"/>
    <tableColumn id="16" name="2014" dataDxfId="378"/>
    <tableColumn id="17" name="2015" dataDxfId="377"/>
    <tableColumn id="18" name="2016" dataDxfId="376"/>
    <tableColumn id="19" name="2017" dataDxfId="375"/>
    <tableColumn id="20" name="2018" dataDxfId="374"/>
    <tableColumn id="21" name="2019" dataDxfId="373"/>
    <tableColumn id="22" name="Δ ’00–’19" dataDxfId="372" dataCellStyle="Prozent"/>
  </tableColumns>
  <tableStyleInfo name="ProgTab_1" showFirstColumn="1" showLastColumn="1" showRowStripes="1" showColumnStripes="0"/>
</table>
</file>

<file path=xl/tables/table27.xml><?xml version="1.0" encoding="utf-8"?>
<table xmlns="http://schemas.openxmlformats.org/spreadsheetml/2006/main" id="21" name="Tab_30" displayName="Tab_30" ref="B5:W14" totalsRowShown="0" headerRowDxfId="371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370"/>
    <tableColumn id="2" name="2000" dataDxfId="369"/>
    <tableColumn id="3" name="2001" dataDxfId="368"/>
    <tableColumn id="4" name="2002" dataDxfId="367"/>
    <tableColumn id="5" name="2003" dataDxfId="366"/>
    <tableColumn id="6" name="2004" dataDxfId="365"/>
    <tableColumn id="7" name="2005" dataDxfId="364"/>
    <tableColumn id="8" name="2006" dataDxfId="363"/>
    <tableColumn id="9" name="2007" dataDxfId="362"/>
    <tableColumn id="10" name="2008" dataDxfId="361"/>
    <tableColumn id="11" name="2009" dataDxfId="360"/>
    <tableColumn id="12" name="2010" dataDxfId="359"/>
    <tableColumn id="13" name="2011" dataDxfId="358"/>
    <tableColumn id="14" name="2012" dataDxfId="357"/>
    <tableColumn id="15" name="2013" dataDxfId="356"/>
    <tableColumn id="16" name="2014" dataDxfId="355"/>
    <tableColumn id="17" name="2015" dataDxfId="354"/>
    <tableColumn id="18" name="2016" dataDxfId="353"/>
    <tableColumn id="19" name="2017" dataDxfId="352"/>
    <tableColumn id="20" name="2018" dataDxfId="351"/>
    <tableColumn id="21" name="2019" dataDxfId="350"/>
    <tableColumn id="22" name="Δ ’00–’19" dataDxfId="349" dataCellStyle="Prozent"/>
  </tableColumns>
  <tableStyleInfo name="ProgTab_1" showFirstColumn="0" showLastColumn="1" showRowStripes="1" showColumnStripes="1"/>
</table>
</file>

<file path=xl/tables/table28.xml><?xml version="1.0" encoding="utf-8"?>
<table xmlns="http://schemas.openxmlformats.org/spreadsheetml/2006/main" id="22" name="Tab_31" displayName="Tab_31" ref="B5:W11" totalsRowShown="0" headerRowDxfId="348">
  <autoFilter ref="B5:W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347"/>
    <tableColumn id="2" name="2000" dataDxfId="346"/>
    <tableColumn id="3" name="2001" dataDxfId="345"/>
    <tableColumn id="4" name="2002" dataDxfId="344"/>
    <tableColumn id="5" name="2003" dataDxfId="343"/>
    <tableColumn id="6" name="2004" dataDxfId="342"/>
    <tableColumn id="7" name="2005" dataDxfId="341"/>
    <tableColumn id="8" name="2006" dataDxfId="340"/>
    <tableColumn id="9" name="2007" dataDxfId="339"/>
    <tableColumn id="10" name="2008" dataDxfId="338"/>
    <tableColumn id="11" name="2009" dataDxfId="337"/>
    <tableColumn id="12" name="2010" dataDxfId="336"/>
    <tableColumn id="13" name="2011" dataDxfId="335"/>
    <tableColumn id="14" name="2012" dataDxfId="334"/>
    <tableColumn id="15" name="2013" dataDxfId="333"/>
    <tableColumn id="16" name="2014" dataDxfId="332"/>
    <tableColumn id="17" name="2015" dataDxfId="331"/>
    <tableColumn id="18" name="2016" dataDxfId="330"/>
    <tableColumn id="19" name="2017" dataDxfId="329"/>
    <tableColumn id="20" name="2018" dataDxfId="328"/>
    <tableColumn id="21" name="2019" dataDxfId="327"/>
    <tableColumn id="22" name="Δ ’00–’19" dataDxfId="326" dataCellStyle="Prozent"/>
  </tableColumns>
  <tableStyleInfo name="ProgTab_1" showFirstColumn="1" showLastColumn="1" showRowStripes="1" showColumnStripes="0"/>
</table>
</file>

<file path=xl/tables/table29.xml><?xml version="1.0" encoding="utf-8"?>
<table xmlns="http://schemas.openxmlformats.org/spreadsheetml/2006/main" id="23" name="Tab_32" displayName="Tab_32" ref="B5:W13" totalsRowShown="0" headerRowDxfId="325">
  <autoFilter ref="B5:W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zweck" dataDxfId="324"/>
    <tableColumn id="2" name="2000" dataDxfId="323"/>
    <tableColumn id="3" name="2001" dataDxfId="322"/>
    <tableColumn id="4" name="2002" dataDxfId="321"/>
    <tableColumn id="5" name="2003" dataDxfId="320"/>
    <tableColumn id="6" name="2004" dataDxfId="319"/>
    <tableColumn id="7" name="2005" dataDxfId="318"/>
    <tableColumn id="8" name="2006" dataDxfId="317"/>
    <tableColumn id="9" name="2007" dataDxfId="316"/>
    <tableColumn id="10" name="2008" dataDxfId="315"/>
    <tableColumn id="11" name="2009" dataDxfId="314"/>
    <tableColumn id="12" name="2010" dataDxfId="313"/>
    <tableColumn id="13" name="2011" dataDxfId="312"/>
    <tableColumn id="14" name="2012" dataDxfId="311"/>
    <tableColumn id="15" name="2013" dataDxfId="310"/>
    <tableColumn id="16" name="2014" dataDxfId="309"/>
    <tableColumn id="17" name="2015" dataDxfId="308"/>
    <tableColumn id="18" name="2016" dataDxfId="307"/>
    <tableColumn id="19" name="2017" dataDxfId="306"/>
    <tableColumn id="20" name="2018" dataDxfId="305"/>
    <tableColumn id="21" name="2019" dataDxfId="304"/>
    <tableColumn id="22" name="Δ ’00–’19" dataDxfId="303" dataCellStyle="Prozent"/>
  </tableColumns>
  <tableStyleInfo name="ProgTab_1" showFirstColumn="1" showLastColumn="1" showRowStripes="1" showColumnStripes="0"/>
</table>
</file>

<file path=xl/tables/table3.xml><?xml version="1.0" encoding="utf-8"?>
<table xmlns="http://schemas.openxmlformats.org/spreadsheetml/2006/main" id="40" name="Tab_03" displayName="Tab_03" ref="B5:I26" totalsRowCount="1" headerRowDxfId="898" totalsRowDxfId="897" totalsRowBorderDxfId="896" totalsRowCellStyle="Prozent">
  <autoFilter ref="B5:I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19" dataDxfId="895" totalsRowDxfId="894">
      <calculatedColumnFormula>Tabelle43!B6</calculatedColumnFormula>
    </tableColumn>
    <tableColumn id="2" name="Raumwärme" totalsRowFunction="custom" dataDxfId="893" totalsRowDxfId="892" dataCellStyle="Prozent">
      <calculatedColumnFormula>Tabelle43!C6</calculatedColumnFormula>
      <totalsRowFormula>C25/C6-1</totalsRowFormula>
    </tableColumn>
    <tableColumn id="3" name="Warmwasser" totalsRowFunction="custom" dataDxfId="891" totalsRowDxfId="890" dataCellStyle="Prozent">
      <calculatedColumnFormula>Tabelle43!D6</calculatedColumnFormula>
      <totalsRowFormula>D25/D6-1</totalsRowFormula>
    </tableColumn>
    <tableColumn id="4" name="Lüftung, Klima, HT" totalsRowFunction="custom" dataDxfId="889" totalsRowDxfId="888" dataCellStyle="Prozent">
      <calculatedColumnFormula>Tabelle43!E6</calculatedColumnFormula>
      <totalsRowFormula>E25/E6-1</totalsRowFormula>
    </tableColumn>
    <tableColumn id="5" name="Beleuchtung" totalsRowFunction="custom" dataDxfId="887" totalsRowDxfId="886" dataCellStyle="Prozent">
      <calculatedColumnFormula>Tabelle43!F6</calculatedColumnFormula>
      <totalsRowFormula>F25/F6-1</totalsRowFormula>
    </tableColumn>
    <tableColumn id="6" name="Gebäude insgesamt" totalsRowFunction="custom" dataDxfId="885" totalsRowDxfId="884" dataCellStyle="Prozent">
      <calculatedColumnFormula>Tabelle43!G6</calculatedColumnFormula>
      <totalsRowFormula>G25/G6-1</totalsRowFormula>
    </tableColumn>
    <tableColumn id="7" name="Inland Verbrauch insgesamt" totalsRowFunction="custom" dataDxfId="883" totalsRowDxfId="882" dataCellStyle="Prozent">
      <calculatedColumnFormula>Tabelle43!H6</calculatedColumnFormula>
      <totalsRowFormula>H25/H6-1</totalsRowFormula>
    </tableColumn>
    <tableColumn id="8" name="Anteil Gebäude" totalsRowFunction="custom" dataDxfId="881" totalsRowDxfId="880" dataCellStyle="Prozent">
      <calculatedColumnFormula>Tabelle43!I6</calculatedColumnFormula>
      <totalsRowFormula>I25-I6</totalsRowFormula>
    </tableColumn>
  </tableColumns>
  <tableStyleInfo name="ProgTab_1" showFirstColumn="1" showLastColumn="0" showRowStripes="1" showColumnStripes="0"/>
</table>
</file>

<file path=xl/tables/table30.xml><?xml version="1.0" encoding="utf-8"?>
<table xmlns="http://schemas.openxmlformats.org/spreadsheetml/2006/main" id="24" name="Tab_33" displayName="Tab_33" ref="B5:H18" totalsRowShown="0" headerRowDxfId="302">
  <autoFilter ref="B5:H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Branche" dataDxfId="301"/>
    <tableColumn id="2" name="Raumwärme &amp; Warmwasser" dataDxfId="300" dataCellStyle="Prozent"/>
    <tableColumn id="3" name="Prozesswärme" dataDxfId="299" dataCellStyle="Prozent"/>
    <tableColumn id="4" name="Beleuchtung, HT, I&amp;K" dataDxfId="298" dataCellStyle="Prozent"/>
    <tableColumn id="5" name="Mechanische Arbeit" dataDxfId="297" dataCellStyle="Prozent"/>
    <tableColumn id="6" name="Elektrolyse, Umweltschutz und sonstige" dataDxfId="296" dataCellStyle="Prozent"/>
    <tableColumn id="7" name="Insgesamt" dataDxfId="295" dataCellStyle="Prozent"/>
  </tableColumns>
  <tableStyleInfo name="ProgTab_1" showFirstColumn="1" showLastColumn="1" showRowStripes="1" showColumnStripes="0"/>
</table>
</file>

<file path=xl/tables/table31.xml><?xml version="1.0" encoding="utf-8"?>
<table xmlns="http://schemas.openxmlformats.org/spreadsheetml/2006/main" id="25" name="Tab_35" displayName="Tab_35" ref="B5:W11" totalsRowShown="0" headerRowDxfId="294">
  <autoFilter ref="B5:W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kehrsträger" dataDxfId="293"/>
    <tableColumn id="2" name="2000" dataDxfId="292"/>
    <tableColumn id="3" name="2001" dataDxfId="291"/>
    <tableColumn id="4" name="2002" dataDxfId="290"/>
    <tableColumn id="5" name="2003" dataDxfId="289"/>
    <tableColumn id="6" name="2004" dataDxfId="288"/>
    <tableColumn id="7" name="2005" dataDxfId="287"/>
    <tableColumn id="8" name="2006" dataDxfId="286"/>
    <tableColumn id="9" name="2007" dataDxfId="285"/>
    <tableColumn id="10" name="2008" dataDxfId="284"/>
    <tableColumn id="11" name="2009" dataDxfId="283"/>
    <tableColumn id="12" name="2010" dataDxfId="282"/>
    <tableColumn id="13" name="2011" dataDxfId="281"/>
    <tableColumn id="14" name="2012" dataDxfId="280"/>
    <tableColumn id="15" name="2013" dataDxfId="279"/>
    <tableColumn id="16" name="2014" dataDxfId="278"/>
    <tableColumn id="17" name="2015" dataDxfId="277"/>
    <tableColumn id="18" name="2016" dataDxfId="276"/>
    <tableColumn id="19" name="2017" dataDxfId="275"/>
    <tableColumn id="20" name="2018" dataDxfId="274"/>
    <tableColumn id="21" name="2019" dataDxfId="273"/>
    <tableColumn id="22" name="Δ ’00–’19" dataDxfId="272" dataCellStyle="Prozent"/>
  </tableColumns>
  <tableStyleInfo name="ProgTab_1" showFirstColumn="1" showLastColumn="1" showRowStripes="1" showColumnStripes="0"/>
</table>
</file>

<file path=xl/tables/table32.xml><?xml version="1.0" encoding="utf-8"?>
<table xmlns="http://schemas.openxmlformats.org/spreadsheetml/2006/main" id="26" name="Tab_36" displayName="Tab_36" ref="B5:W9" totalsRowShown="0" headerRowDxfId="271">
  <autoFilter ref="B5:W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Verwendungsart" dataDxfId="270"/>
    <tableColumn id="2" name="2000" dataDxfId="269"/>
    <tableColumn id="3" name="2001" dataDxfId="268"/>
    <tableColumn id="4" name="2002" dataDxfId="267"/>
    <tableColumn id="5" name="2003" dataDxfId="266"/>
    <tableColumn id="6" name="2004" dataDxfId="265"/>
    <tableColumn id="7" name="2005" dataDxfId="264"/>
    <tableColumn id="8" name="2006" dataDxfId="263"/>
    <tableColumn id="9" name="2007" dataDxfId="262"/>
    <tableColumn id="10" name="2008" dataDxfId="261"/>
    <tableColumn id="11" name="2009" dataDxfId="260"/>
    <tableColumn id="12" name="2010" dataDxfId="259"/>
    <tableColumn id="13" name="2011" dataDxfId="258"/>
    <tableColumn id="14" name="2012" dataDxfId="257"/>
    <tableColumn id="15" name="2013" dataDxfId="256"/>
    <tableColumn id="16" name="2014" dataDxfId="255"/>
    <tableColumn id="17" name="2015" dataDxfId="254"/>
    <tableColumn id="18" name="2016" dataDxfId="253"/>
    <tableColumn id="19" name="2017" dataDxfId="252"/>
    <tableColumn id="20" name="2018" dataDxfId="251"/>
    <tableColumn id="21" name="2019" dataDxfId="250"/>
    <tableColumn id="22" name="Δ ’00–’19" dataDxfId="249" dataCellStyle="Prozent"/>
  </tableColumns>
  <tableStyleInfo name="ProgTab_1" showFirstColumn="1" showLastColumn="1" showRowStripes="1" showColumnStripes="0"/>
</table>
</file>

<file path=xl/tables/table33.xml><?xml version="1.0" encoding="utf-8"?>
<table xmlns="http://schemas.openxmlformats.org/spreadsheetml/2006/main" id="27" name="Tab_37" displayName="Tab_37" ref="B5:W12" totalsRowShown="0" headerRowDxfId="248">
  <autoFilter ref="B5:W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Energieträger" dataDxfId="247"/>
    <tableColumn id="2" name="2000" dataDxfId="246"/>
    <tableColumn id="3" name="2001" dataDxfId="245"/>
    <tableColumn id="4" name="2002" dataDxfId="244"/>
    <tableColumn id="5" name="2003" dataDxfId="243"/>
    <tableColumn id="6" name="2004" dataDxfId="242"/>
    <tableColumn id="7" name="2005" dataDxfId="241"/>
    <tableColumn id="8" name="2006" dataDxfId="240"/>
    <tableColumn id="9" name="2007" dataDxfId="239"/>
    <tableColumn id="10" name="2008" dataDxfId="238"/>
    <tableColumn id="11" name="2009" dataDxfId="237"/>
    <tableColumn id="12" name="2010" dataDxfId="236"/>
    <tableColumn id="13" name="2011" dataDxfId="235"/>
    <tableColumn id="14" name="2012" dataDxfId="234"/>
    <tableColumn id="15" name="2013" dataDxfId="233"/>
    <tableColumn id="16" name="2014" dataDxfId="232"/>
    <tableColumn id="17" name="2015" dataDxfId="231"/>
    <tableColumn id="18" name="2016" dataDxfId="230"/>
    <tableColumn id="19" name="2017" dataDxfId="229"/>
    <tableColumn id="20" name="2018" dataDxfId="228"/>
    <tableColumn id="21" name="2019" dataDxfId="227"/>
    <tableColumn id="22" name="Δ ’00–’19" dataDxfId="226" dataCellStyle="Prozent"/>
  </tableColumns>
  <tableStyleInfo name="ProgTab_1" showFirstColumn="1" showLastColumn="1" showRowStripes="1" showColumnStripes="0"/>
</table>
</file>

<file path=xl/tables/table34.xml><?xml version="1.0" encoding="utf-8"?>
<table xmlns="http://schemas.openxmlformats.org/spreadsheetml/2006/main" id="28" name="Tab_38" displayName="Tab_38" ref="B5:J32" totalsRowShown="0" headerRowDxfId="225">
  <autoFilter ref="B5:J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nergieträger" dataDxfId="224"/>
    <tableColumn id="2" name="Personenwagen" dataDxfId="223"/>
    <tableColumn id="3" name="Motorrad, Mofas" dataDxfId="222"/>
    <tableColumn id="4" name="Bahn" dataDxfId="221"/>
    <tableColumn id="5" name="Tram" dataDxfId="220"/>
    <tableColumn id="6" name="Bus" dataDxfId="219"/>
    <tableColumn id="7" name="Trolleybus" dataDxfId="218"/>
    <tableColumn id="8" name="Flugzeug" dataDxfId="217"/>
    <tableColumn id="9" name="Total " dataDxfId="216"/>
  </tableColumns>
  <tableStyleInfo name="ProgTab_1" showFirstColumn="1" showLastColumn="1" showRowStripes="1" showColumnStripes="0"/>
</table>
</file>

<file path=xl/tables/table35.xml><?xml version="1.0" encoding="utf-8"?>
<table xmlns="http://schemas.openxmlformats.org/spreadsheetml/2006/main" id="29" name="Tab_39" displayName="Tab_39" ref="B5:J23" totalsRowShown="0" headerRowDxfId="215">
  <autoFilter ref="B5:J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nergieträger" dataDxfId="214"/>
    <tableColumn id="2" name="Personenwagen" dataDxfId="213" dataCellStyle="Prozent"/>
    <tableColumn id="3" name="Motorrad, Mofas" dataDxfId="212" dataCellStyle="Prozent"/>
    <tableColumn id="4" name="Bahn" dataDxfId="211" dataCellStyle="Prozent"/>
    <tableColumn id="5" name="Tram" dataDxfId="210" dataCellStyle="Prozent"/>
    <tableColumn id="6" name="Bus" dataDxfId="209" dataCellStyle="Prozent"/>
    <tableColumn id="7" name="Trolleybus" dataDxfId="208" dataCellStyle="Prozent"/>
    <tableColumn id="8" name="Flugzeug" dataDxfId="207" dataCellStyle="Prozent"/>
    <tableColumn id="9" name="Total " dataDxfId="206" dataCellStyle="Prozent"/>
  </tableColumns>
  <tableStyleInfo name="ProgTab_1" showFirstColumn="1" showLastColumn="1" showRowStripes="1" showColumnStripes="0"/>
</table>
</file>

<file path=xl/tables/table36.xml><?xml version="1.0" encoding="utf-8"?>
<table xmlns="http://schemas.openxmlformats.org/spreadsheetml/2006/main" id="30" name="Tab_40" displayName="Tab_40" ref="B5:G32" totalsRowShown="0" headerRowDxfId="205">
  <autoFilter ref="B5:G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nergieträger" dataDxfId="204"/>
    <tableColumn id="2" name="Lieferwagen" dataDxfId="203"/>
    <tableColumn id="3" name="Lastwagen" dataDxfId="202"/>
    <tableColumn id="4" name="Bahn" dataDxfId="201"/>
    <tableColumn id="5" name="Flugzeug" dataDxfId="200"/>
    <tableColumn id="6" name="Güterverkehr" dataDxfId="199"/>
  </tableColumns>
  <tableStyleInfo name="ProgTab_1" showFirstColumn="1" showLastColumn="1" showRowStripes="1" showColumnStripes="0"/>
</table>
</file>

<file path=xl/tables/table37.xml><?xml version="1.0" encoding="utf-8"?>
<table xmlns="http://schemas.openxmlformats.org/spreadsheetml/2006/main" id="31" name="Tab_41" displayName="Tab_41" ref="B5:G38" totalsRowShown="0" headerRowDxfId="198">
  <autoFilter ref="B5:G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nergieträger" dataDxfId="197"/>
    <tableColumn id="2" name="MIV" dataDxfId="196"/>
    <tableColumn id="3" name="ÖV" dataDxfId="195"/>
    <tableColumn id="4" name="GV" dataDxfId="194"/>
    <tableColumn id="5" name="nicht zuweisbar" dataDxfId="193"/>
    <tableColumn id="6" name="Total" dataDxfId="192"/>
  </tableColumns>
  <tableStyleInfo name="ProgTab_1" showFirstColumn="1" showLastColumn="1" showRowStripes="1" showColumnStripes="0"/>
</table>
</file>

<file path=xl/tables/table38.xml><?xml version="1.0" encoding="utf-8"?>
<table xmlns="http://schemas.openxmlformats.org/spreadsheetml/2006/main" id="32" name="Tab_42" displayName="Tab_42" ref="B5:F22" totalsRowShown="0" headerRowDxfId="191">
  <autoFilter ref="B5:F2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Verkehrszweck" dataDxfId="190"/>
    <tableColumn id="2" name="Strasse" dataDxfId="189"/>
    <tableColumn id="3" name="Schiene" dataDxfId="188"/>
    <tableColumn id="4" name="Luft" dataDxfId="187"/>
    <tableColumn id="5" name="Total" dataDxfId="186" dataCellStyle="Prozent"/>
  </tableColumns>
  <tableStyleInfo name="ProgTab_1" showFirstColumn="1" showLastColumn="1" showRowStripes="1" showColumnStripes="0"/>
</table>
</file>

<file path=xl/tables/table39.xml><?xml version="1.0" encoding="utf-8"?>
<table xmlns="http://schemas.openxmlformats.org/spreadsheetml/2006/main" id="33" name="Tab_43" displayName="Tab_43" ref="B5:I26" totalsRowCount="1" headerRowDxfId="185" totalsRowDxfId="184" totalsRowBorderDxfId="183">
  <autoFilter ref="B5:I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19" dataDxfId="182" totalsRowDxfId="181"/>
    <tableColumn id="2" name="Raum-wärme" totalsRowFunction="custom" dataDxfId="180" totalsRowDxfId="179">
      <totalsRowFormula>C25/C6-1</totalsRowFormula>
    </tableColumn>
    <tableColumn id="3" name="Warm-wasser" totalsRowFunction="custom" dataDxfId="178" totalsRowDxfId="177">
      <totalsRowFormula>D25/D6-1</totalsRowFormula>
    </tableColumn>
    <tableColumn id="4" name="Lüftung, Klima, HT" totalsRowFunction="custom" dataDxfId="176" totalsRowDxfId="175">
      <totalsRowFormula>E25/E6-1</totalsRowFormula>
    </tableColumn>
    <tableColumn id="5" name="Beleuch-tung" totalsRowFunction="custom" dataDxfId="174" totalsRowDxfId="173">
      <totalsRowFormula>F25/F6-1</totalsRowFormula>
    </tableColumn>
    <tableColumn id="6" name="Gebäude insgesamt" totalsRowFunction="custom" dataDxfId="172" totalsRowDxfId="171">
      <totalsRowFormula>G25/G6-1</totalsRowFormula>
    </tableColumn>
    <tableColumn id="7" name="Inland _x000a_Verbrauch insgesamt" totalsRowFunction="custom" dataDxfId="170" totalsRowDxfId="169">
      <totalsRowFormula>H25/H6-1</totalsRowFormula>
    </tableColumn>
    <tableColumn id="8" name="Anteil Gebäude" totalsRowFunction="custom" dataDxfId="168" totalsRowDxfId="167" dataCellStyle="Prozent">
      <totalsRowFormula>I25-I6</totalsRowFormula>
    </tableColumn>
  </tableColumns>
  <tableStyleInfo name="ProgTab_1" showFirstColumn="0" showLastColumn="0" showRowStripes="1" showColumnStripes="0"/>
</table>
</file>

<file path=xl/tables/table4.xml><?xml version="1.0" encoding="utf-8"?>
<table xmlns="http://schemas.openxmlformats.org/spreadsheetml/2006/main" id="49" name="Tab_04" displayName="Tab_04" ref="B5:W19" totalsRowShown="0" headerRowDxfId="879" dataDxfId="878" tableBorderDxfId="877">
  <autoFilter ref="B5:W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3" name="Verwendungszweck / Energieträger" dataDxfId="876"/>
    <tableColumn id="24" name="2000" dataDxfId="875"/>
    <tableColumn id="25" name="2001" dataDxfId="874"/>
    <tableColumn id="26" name="2002" dataDxfId="873"/>
    <tableColumn id="27" name="2003" dataDxfId="872"/>
    <tableColumn id="28" name="2004" dataDxfId="871"/>
    <tableColumn id="29" name="2005" dataDxfId="870"/>
    <tableColumn id="30" name="2006" dataDxfId="869"/>
    <tableColumn id="31" name="2007" dataDxfId="868"/>
    <tableColumn id="32" name="2008" dataDxfId="867"/>
    <tableColumn id="33" name="2009" dataDxfId="866"/>
    <tableColumn id="34" name="2010" dataDxfId="865"/>
    <tableColumn id="35" name="2011" dataDxfId="864"/>
    <tableColumn id="36" name="2012" dataDxfId="863"/>
    <tableColumn id="37" name="2013" dataDxfId="862"/>
    <tableColumn id="38" name="2014" dataDxfId="861"/>
    <tableColumn id="39" name="2015" dataDxfId="860"/>
    <tableColumn id="40" name="2016" dataDxfId="859"/>
    <tableColumn id="41" name="2017" dataDxfId="858"/>
    <tableColumn id="42" name="2018" dataDxfId="857"/>
    <tableColumn id="43" name="2019" dataDxfId="856"/>
    <tableColumn id="44" name="Δ ’00–’19" dataDxfId="855"/>
  </tableColumns>
  <tableStyleInfo name="ProgTab_1" showFirstColumn="1" showLastColumn="1" showRowStripes="1" showColumnStripes="0"/>
</table>
</file>

<file path=xl/tables/table40.xml><?xml version="1.0" encoding="utf-8"?>
<table xmlns="http://schemas.openxmlformats.org/spreadsheetml/2006/main" id="34" name="Tab_44" displayName="Tab_44" ref="B5:W14" totalsRowShown="0" headerRowDxfId="166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Energieträger" dataDxfId="165"/>
    <tableColumn id="2" name="2000" dataDxfId="164"/>
    <tableColumn id="3" name="2001" dataDxfId="163"/>
    <tableColumn id="4" name="2002" dataDxfId="162"/>
    <tableColumn id="5" name="2003" dataDxfId="161"/>
    <tableColumn id="6" name="2004" dataDxfId="160"/>
    <tableColumn id="7" name="2005" dataDxfId="159"/>
    <tableColumn id="8" name="2006" dataDxfId="158"/>
    <tableColumn id="9" name="2007" dataDxfId="157"/>
    <tableColumn id="10" name="2008" dataDxfId="156"/>
    <tableColumn id="11" name="2009" dataDxfId="155"/>
    <tableColumn id="12" name="2010" dataDxfId="154"/>
    <tableColumn id="13" name="2011" dataDxfId="153"/>
    <tableColumn id="14" name="2012" dataDxfId="152"/>
    <tableColumn id="15" name="2013" dataDxfId="151"/>
    <tableColumn id="16" name="2014" dataDxfId="150"/>
    <tableColumn id="17" name="2015" dataDxfId="149"/>
    <tableColumn id="18" name="2016" dataDxfId="148"/>
    <tableColumn id="19" name="2017" dataDxfId="147"/>
    <tableColumn id="20" name="2018" dataDxfId="146"/>
    <tableColumn id="21" name="2019" dataDxfId="145"/>
    <tableColumn id="22" name="Δ ’00–’19" dataDxfId="144" dataCellStyle="Prozent"/>
  </tableColumns>
  <tableStyleInfo name="ProgTab_1" showFirstColumn="1" showLastColumn="1" showRowStripes="1" showColumnStripes="0"/>
</table>
</file>

<file path=xl/tables/table41.xml><?xml version="1.0" encoding="utf-8"?>
<table xmlns="http://schemas.openxmlformats.org/spreadsheetml/2006/main" id="35" name="Tab_45" displayName="Tab_45" ref="B5:W13" totalsRowShown="0" headerRowDxfId="143">
  <autoFilter ref="B5:W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Energieträger" dataDxfId="142"/>
    <tableColumn id="2" name="2000" dataDxfId="141"/>
    <tableColumn id="3" name="2001" dataDxfId="140"/>
    <tableColumn id="4" name="2002" dataDxfId="139"/>
    <tableColumn id="5" name="2003" dataDxfId="138"/>
    <tableColumn id="6" name="2004" dataDxfId="137"/>
    <tableColumn id="7" name="2005" dataDxfId="136"/>
    <tableColumn id="8" name="2006" dataDxfId="135"/>
    <tableColumn id="9" name="2007" dataDxfId="134"/>
    <tableColumn id="10" name="2008" dataDxfId="133"/>
    <tableColumn id="11" name="2009" dataDxfId="132"/>
    <tableColumn id="12" name="2010" dataDxfId="131"/>
    <tableColumn id="13" name="2011" dataDxfId="130"/>
    <tableColumn id="14" name="2012" dataDxfId="129"/>
    <tableColumn id="15" name="2013" dataDxfId="128"/>
    <tableColumn id="16" name="2014" dataDxfId="127"/>
    <tableColumn id="17" name="2015" dataDxfId="126"/>
    <tableColumn id="18" name="2016" dataDxfId="125"/>
    <tableColumn id="19" name="2017" dataDxfId="124"/>
    <tableColumn id="20" name="2018" dataDxfId="123"/>
    <tableColumn id="21" name="2019" dataDxfId="122"/>
    <tableColumn id="22" name="Δ ’00–’19" dataDxfId="121" dataCellStyle="Prozent"/>
  </tableColumns>
  <tableStyleInfo name="ProgTab_1" showFirstColumn="1" showLastColumn="1" showRowStripes="1" showColumnStripes="0"/>
</table>
</file>

<file path=xl/tables/table42.xml><?xml version="1.0" encoding="utf-8"?>
<table xmlns="http://schemas.openxmlformats.org/spreadsheetml/2006/main" id="36" name="Tab_46" displayName="Tab_46" ref="B5:I26" totalsRowCount="1" headerRowDxfId="120" totalsRowDxfId="119" totalsRowBorderDxfId="118">
  <autoFilter ref="B5:I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19" dataDxfId="117" totalsRowDxfId="116"/>
    <tableColumn id="2" name="Raum-wärme" totalsRowFunction="custom" dataDxfId="115" totalsRowDxfId="114">
      <totalsRowFormula>C25/C6-1</totalsRowFormula>
    </tableColumn>
    <tableColumn id="3" name="Warm-wasser" totalsRowFunction="custom" dataDxfId="113" totalsRowDxfId="112">
      <totalsRowFormula>D25/D6-1</totalsRowFormula>
    </tableColumn>
    <tableColumn id="4" name="Lüftung, _x000a_Klima, HT" totalsRowFunction="custom" dataDxfId="111" totalsRowDxfId="110">
      <totalsRowFormula>E25/E6-1</totalsRowFormula>
    </tableColumn>
    <tableColumn id="5" name="Beleuch-tung" totalsRowFunction="custom" dataDxfId="109" totalsRowDxfId="108">
      <totalsRowFormula>F25/F6-1</totalsRowFormula>
    </tableColumn>
    <tableColumn id="6" name="Gebäude insgesamt" totalsRowFunction="custom" dataDxfId="107" totalsRowDxfId="106">
      <totalsRowFormula>G25/G6-1</totalsRowFormula>
    </tableColumn>
    <tableColumn id="7" name="Inland _x000a_Verbrauch _x000a_insgesamt" totalsRowFunction="custom" dataDxfId="105" totalsRowDxfId="104">
      <totalsRowFormula>H25/H6-1</totalsRowFormula>
    </tableColumn>
    <tableColumn id="8" name="Anteil _x000a_Gebäude" totalsRowFunction="custom" dataDxfId="103" totalsRowDxfId="102" dataCellStyle="Prozent">
      <totalsRowFormula>I25-I6</totalsRowFormula>
    </tableColumn>
  </tableColumns>
  <tableStyleInfo name="ProgTab_1" showFirstColumn="0" showLastColumn="0" showRowStripes="1" showColumnStripes="0"/>
</table>
</file>

<file path=xl/tables/table43.xml><?xml version="1.0" encoding="utf-8"?>
<table xmlns="http://schemas.openxmlformats.org/spreadsheetml/2006/main" id="44" name="Tab_47" displayName="Tab_47" ref="B5:W14" totalsRowShown="0" headerRowDxfId="29" dataDxfId="28">
  <autoFilter ref="B5:W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3" name="Energieträger" dataDxfId="27"/>
    <tableColumn id="24" name="2000" dataDxfId="26"/>
    <tableColumn id="25" name="2001" dataDxfId="25"/>
    <tableColumn id="26" name="2002" dataDxfId="24"/>
    <tableColumn id="27" name="2003" dataDxfId="23"/>
    <tableColumn id="28" name="2004" dataDxfId="22"/>
    <tableColumn id="29" name="2005" dataDxfId="21"/>
    <tableColumn id="30" name="2006" dataDxfId="20"/>
    <tableColumn id="31" name="2007" dataDxfId="19"/>
    <tableColumn id="32" name="2008" dataDxfId="18"/>
    <tableColumn id="33" name="2009" dataDxfId="17"/>
    <tableColumn id="34" name="2010" dataDxfId="16"/>
    <tableColumn id="35" name="2011" dataDxfId="15"/>
    <tableColumn id="36" name="2012" dataDxfId="14"/>
    <tableColumn id="37" name="2013" dataDxfId="13"/>
    <tableColumn id="38" name="2014" dataDxfId="12"/>
    <tableColumn id="39" name="2015" dataDxfId="11"/>
    <tableColumn id="40" name="2016" dataDxfId="10"/>
    <tableColumn id="41" name="2017" dataDxfId="9"/>
    <tableColumn id="42" name="2018" dataDxfId="8"/>
    <tableColumn id="43" name="2019" dataDxfId="7"/>
    <tableColumn id="44" name="Δ ’00–’19" dataDxfId="6"/>
  </tableColumns>
  <tableStyleInfo name="ProgTab_1" showFirstColumn="1" showLastColumn="1" showRowStripes="1" showColumnStripes="0"/>
</table>
</file>

<file path=xl/tables/table44.xml><?xml version="1.0" encoding="utf-8"?>
<table xmlns="http://schemas.openxmlformats.org/spreadsheetml/2006/main" id="45" name="Tab_48" displayName="Tab_48" ref="B5:W11" totalsRowShown="0" headerRowDxfId="101" dataDxfId="100">
  <autoFilter ref="B5:W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3" name="Verwendungszweck" dataDxfId="99"/>
    <tableColumn id="24" name="2000" dataDxfId="98"/>
    <tableColumn id="25" name="2001" dataDxfId="97"/>
    <tableColumn id="26" name="2002" dataDxfId="96"/>
    <tableColumn id="27" name="2003" dataDxfId="95"/>
    <tableColumn id="28" name="2004" dataDxfId="94"/>
    <tableColumn id="29" name="2005" dataDxfId="93"/>
    <tableColumn id="30" name="2006" dataDxfId="92"/>
    <tableColumn id="31" name="2007" dataDxfId="91"/>
    <tableColumn id="32" name="2008" dataDxfId="90"/>
    <tableColumn id="33" name="2009" dataDxfId="89"/>
    <tableColumn id="34" name="2010" dataDxfId="88"/>
    <tableColumn id="35" name="2011" dataDxfId="87"/>
    <tableColumn id="36" name="2012" dataDxfId="86"/>
    <tableColumn id="37" name="2013" dataDxfId="85"/>
    <tableColumn id="38" name="2014" dataDxfId="84"/>
    <tableColumn id="39" name="2015" dataDxfId="83"/>
    <tableColumn id="40" name="2016" dataDxfId="82"/>
    <tableColumn id="41" name="2017" dataDxfId="81"/>
    <tableColumn id="42" name="2018" dataDxfId="80"/>
    <tableColumn id="43" name="2019" dataDxfId="79"/>
    <tableColumn id="44" name="Δ ’00–’19" dataDxfId="78" dataCellStyle="Prozent"/>
  </tableColumns>
  <tableStyleInfo name="ProgTab_1" showFirstColumn="1" showLastColumn="1" showRowStripes="1" showColumnStripes="0"/>
</table>
</file>

<file path=xl/tables/table45.xml><?xml version="1.0" encoding="utf-8"?>
<table xmlns="http://schemas.openxmlformats.org/spreadsheetml/2006/main" id="46" name="Tab_49" displayName="Tab_49" ref="B5:W9" totalsRowShown="0" headerRowDxfId="77" dataDxfId="76">
  <autoFilter ref="B5:W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3" name="Energieträger" dataDxfId="75"/>
    <tableColumn id="24" name="2000" dataDxfId="74"/>
    <tableColumn id="25" name="2001" dataDxfId="73"/>
    <tableColumn id="26" name="2002" dataDxfId="72"/>
    <tableColumn id="27" name="2003" dataDxfId="71"/>
    <tableColumn id="28" name="2004" dataDxfId="70"/>
    <tableColumn id="29" name="2005" dataDxfId="69"/>
    <tableColumn id="30" name="2006" dataDxfId="68"/>
    <tableColumn id="31" name="2007" dataDxfId="67"/>
    <tableColumn id="32" name="2008" dataDxfId="66"/>
    <tableColumn id="33" name="2009" dataDxfId="65"/>
    <tableColumn id="34" name="2010" dataDxfId="64"/>
    <tableColumn id="35" name="2011" dataDxfId="63"/>
    <tableColumn id="36" name="2012" dataDxfId="62"/>
    <tableColumn id="37" name="2013" dataDxfId="61"/>
    <tableColumn id="38" name="2014" dataDxfId="60"/>
    <tableColumn id="39" name="2015" dataDxfId="59"/>
    <tableColumn id="40" name="2016" dataDxfId="58"/>
    <tableColumn id="41" name="2017" dataDxfId="57"/>
    <tableColumn id="42" name="2018" dataDxfId="56"/>
    <tableColumn id="43" name="2019" dataDxfId="55"/>
    <tableColumn id="44" name="Δ ’00–’19" dataDxfId="54" dataCellStyle="Prozent"/>
  </tableColumns>
  <tableStyleInfo name="ProgTab_1" showFirstColumn="1" showLastColumn="1" showRowStripes="1" showColumnStripes="0"/>
</table>
</file>

<file path=xl/tables/table46.xml><?xml version="1.0" encoding="utf-8"?>
<table xmlns="http://schemas.openxmlformats.org/spreadsheetml/2006/main" id="47" name="Tab_50" displayName="Tab_50" ref="B5:E28" totalsRowShown="0" headerRowDxfId="5" dataDxfId="4">
  <autoFilter ref="B5:E28">
    <filterColumn colId="0" hiddenButton="1"/>
    <filterColumn colId="1" hiddenButton="1"/>
    <filterColumn colId="2" hiddenButton="1"/>
    <filterColumn colId="3" hiddenButton="1"/>
  </autoFilter>
  <tableColumns count="4">
    <tableColumn id="5" name="Energieträger" dataDxfId="3"/>
    <tableColumn id="6" name="Private Haushalte" dataDxfId="2"/>
    <tableColumn id="7" name="Dienstleistungen inkl. Landwirtschaft" dataDxfId="1"/>
    <tableColumn id="8" name="Industrie" dataDxfId="0"/>
  </tableColumns>
  <tableStyleInfo name="ProgTab_1" showFirstColumn="1" showLastColumn="1" showRowStripes="1" showColumnStripes="0"/>
</table>
</file>

<file path=xl/tables/table47.xml><?xml version="1.0" encoding="utf-8"?>
<table xmlns="http://schemas.openxmlformats.org/spreadsheetml/2006/main" id="48" name="Tab_51" displayName="Tab_51" ref="B5:W19" totalsRowShown="0" headerRowDxfId="53" dataDxfId="52">
  <autoFilter ref="B5:W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4" name="Temperaturband" dataDxfId="51"/>
    <tableColumn id="25" name="2000" dataDxfId="50"/>
    <tableColumn id="26" name="2001" dataDxfId="49"/>
    <tableColumn id="27" name="2002" dataDxfId="48"/>
    <tableColumn id="28" name="2003" dataDxfId="47"/>
    <tableColumn id="29" name="2004" dataDxfId="46"/>
    <tableColumn id="30" name="2005" dataDxfId="45"/>
    <tableColumn id="31" name="2006" dataDxfId="44"/>
    <tableColumn id="32" name="2007" dataDxfId="43"/>
    <tableColumn id="33" name="2008" dataDxfId="42"/>
    <tableColumn id="34" name="2009" dataDxfId="41"/>
    <tableColumn id="35" name="2010" dataDxfId="40"/>
    <tableColumn id="36" name="2011" dataDxfId="39"/>
    <tableColumn id="37" name="2012" dataDxfId="38"/>
    <tableColumn id="38" name="2013" dataDxfId="37"/>
    <tableColumn id="39" name="2014" dataDxfId="36"/>
    <tableColumn id="40" name="2015" dataDxfId="35"/>
    <tableColumn id="41" name="2016" dataDxfId="34"/>
    <tableColumn id="42" name="2017" dataDxfId="33"/>
    <tableColumn id="43" name="2018" dataDxfId="32"/>
    <tableColumn id="44" name="2019" dataDxfId="31"/>
    <tableColumn id="46" name="Δ ’00–’19" dataDxfId="30"/>
  </tableColumns>
  <tableStyleInfo name="ProgTab_1" showFirstColumn="1" showLastColumn="1" showRowStripes="1" showColumnStripes="0"/>
</table>
</file>

<file path=xl/tables/table5.xml><?xml version="1.0" encoding="utf-8"?>
<table xmlns="http://schemas.openxmlformats.org/spreadsheetml/2006/main" id="1" name="Tab_05" displayName="Tab_05" ref="B5:K18" headerRowDxfId="854">
  <autoFilter ref="B5:K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Application" totalsRowLabel="Ergebnis" dataDxfId="853"/>
    <tableColumn id="2" name="2000" dataDxfId="852"/>
    <tableColumn id="3" name="2013" dataDxfId="851"/>
    <tableColumn id="4" name="2014" dataDxfId="850"/>
    <tableColumn id="5" name="2015" dataDxfId="849"/>
    <tableColumn id="6" name="2016" dataDxfId="848"/>
    <tableColumn id="7" name="2017" dataDxfId="847"/>
    <tableColumn id="8" name="2018" dataDxfId="846"/>
    <tableColumn id="9" name="2019" dataDxfId="845"/>
    <tableColumn id="10" name="Δ ’00–’19" dataDxfId="844" dataCellStyle="Prozent"/>
  </tableColumns>
  <tableStyleInfo name="ProgTab_1" showFirstColumn="1" showLastColumn="1" showRowStripes="1" showColumnStripes="0"/>
</table>
</file>

<file path=xl/tables/table6.xml><?xml version="1.0" encoding="utf-8"?>
<table xmlns="http://schemas.openxmlformats.org/spreadsheetml/2006/main" id="2" name="Tab_06" displayName="Tab_7" ref="B5:F12" totalsRowShown="0" headerRowDxfId="843">
  <autoFilter ref="B5:F1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Finalité" dataDxfId="842"/>
    <tableColumn id="2" name="Route" dataDxfId="841" dataCellStyle="Prozent"/>
    <tableColumn id="3" name="Voie ferrée " dataDxfId="840" dataCellStyle="Prozent"/>
    <tableColumn id="4" name="Air" dataDxfId="839" dataCellStyle="Prozent"/>
    <tableColumn id="5" name="Total" dataDxfId="838" dataCellStyle="Prozent"/>
  </tableColumns>
  <tableStyleInfo name="ProgTab_1" showFirstColumn="1" showLastColumn="1" showRowStripes="1" showColumnStripes="0"/>
</table>
</file>

<file path=xl/tables/table7.xml><?xml version="1.0" encoding="utf-8"?>
<table xmlns="http://schemas.openxmlformats.org/spreadsheetml/2006/main" id="41" name="Tab_07" displayName="Tab_07" ref="B5:I26" totalsRowCount="1" headerRowDxfId="837" totalsRowDxfId="836" totalsRowBorderDxfId="835" totalsRowCellStyle="Prozent">
  <autoFilter ref="B5:I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nnée" totalsRowLabel="Δ ’00–’19" dataDxfId="834" totalsRowDxfId="833">
      <calculatedColumnFormula>Tabelle43!B6</calculatedColumnFormula>
    </tableColumn>
    <tableColumn id="2" name="Chauffage des locaux" totalsRowFunction="custom" dataDxfId="832" totalsRowDxfId="831">
      <calculatedColumnFormula>Tabelle43!C6</calculatedColumnFormula>
      <totalsRowFormula>C25/C6-1</totalsRowFormula>
    </tableColumn>
    <tableColumn id="3" name="Eau chaude" totalsRowFunction="custom" dataDxfId="830" totalsRowDxfId="829">
      <calculatedColumnFormula>Tabelle43!D6</calculatedColumnFormula>
      <totalsRowFormula>D25/D6-1</totalsRowFormula>
    </tableColumn>
    <tableColumn id="4" name="Vent., clim., inst. techn." totalsRowFunction="custom" dataDxfId="828" totalsRowDxfId="827">
      <calculatedColumnFormula>Tabelle43!E6</calculatedColumnFormula>
      <totalsRowFormula>E25/E6-1</totalsRowFormula>
    </tableColumn>
    <tableColumn id="5" name="Eclairage" totalsRowFunction="custom" dataDxfId="826" totalsRowDxfId="825">
      <calculatedColumnFormula>Tabelle43!F6</calculatedColumnFormula>
      <totalsRowFormula>F25/F6-1</totalsRowFormula>
    </tableColumn>
    <tableColumn id="6" name="Total bâtiments" totalsRowFunction="custom" dataDxfId="824" totalsRowDxfId="823">
      <calculatedColumnFormula>Tabelle43!G6</calculatedColumnFormula>
      <totalsRowFormula>G25/G6-1</totalsRowFormula>
    </tableColumn>
    <tableColumn id="7" name="Consommation  domestique totale" totalsRowFunction="custom" dataDxfId="822" totalsRowDxfId="821">
      <calculatedColumnFormula>Tabelle43!H6</calculatedColumnFormula>
      <totalsRowFormula>H25/H6-1</totalsRowFormula>
    </tableColumn>
    <tableColumn id="8" name="Part des bâtiments" totalsRowFunction="custom" dataDxfId="820" totalsRowDxfId="819" dataCellStyle="Prozent">
      <calculatedColumnFormula>Tabelle43!I6</calculatedColumnFormula>
      <totalsRowFormula>I25-I6</totalsRowFormula>
    </tableColumn>
  </tableColumns>
  <tableStyleInfo name="ProgTab_1" showFirstColumn="1" showLastColumn="0" showRowStripes="1" showColumnStripes="0"/>
</table>
</file>

<file path=xl/tables/table8.xml><?xml version="1.0" encoding="utf-8"?>
<table xmlns="http://schemas.openxmlformats.org/spreadsheetml/2006/main" id="50" name="Tab_08" displayName="Tab_08" ref="B5:W19" totalsRowShown="0" headerRowDxfId="818" dataDxfId="817" tableBorderDxfId="816">
  <autoFilter ref="B5:W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23" name="Application / agent énergétique" dataDxfId="815"/>
    <tableColumn id="24" name="2000" dataDxfId="814"/>
    <tableColumn id="25" name="2001" dataDxfId="813"/>
    <tableColumn id="26" name="2002" dataDxfId="812"/>
    <tableColumn id="27" name="2003" dataDxfId="811"/>
    <tableColumn id="28" name="2004" dataDxfId="810"/>
    <tableColumn id="29" name="2005" dataDxfId="809"/>
    <tableColumn id="30" name="2006" dataDxfId="808"/>
    <tableColumn id="31" name="2007" dataDxfId="807"/>
    <tableColumn id="32" name="2008" dataDxfId="806"/>
    <tableColumn id="33" name="2009" dataDxfId="805"/>
    <tableColumn id="34" name="2010" dataDxfId="804"/>
    <tableColumn id="35" name="2011" dataDxfId="803"/>
    <tableColumn id="36" name="2012" dataDxfId="802"/>
    <tableColumn id="37" name="2013" dataDxfId="801"/>
    <tableColumn id="38" name="2014" dataDxfId="800"/>
    <tableColumn id="39" name="2015" dataDxfId="799"/>
    <tableColumn id="40" name="2016" dataDxfId="798"/>
    <tableColumn id="41" name="2017" dataDxfId="797"/>
    <tableColumn id="42" name="2018" dataDxfId="796"/>
    <tableColumn id="43" name="2019" dataDxfId="795"/>
    <tableColumn id="44" name="Δ ’00–’19" dataDxfId="794"/>
  </tableColumns>
  <tableStyleInfo name="ProgTab_1" showFirstColumn="1" showLastColumn="1" showRowStripes="1" showColumnStripes="0"/>
</table>
</file>

<file path=xl/tables/table9.xml><?xml version="1.0" encoding="utf-8"?>
<table xmlns="http://schemas.openxmlformats.org/spreadsheetml/2006/main" id="3" name="Tab_09" displayName="Tab_09" ref="B5:W20" totalsRowShown="0" headerRowDxfId="793">
  <autoFilter ref="B5:W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Energieträger" dataDxfId="792"/>
    <tableColumn id="2" name="2000" dataDxfId="791"/>
    <tableColumn id="3" name="2001" dataDxfId="790"/>
    <tableColumn id="4" name="2002" dataDxfId="789"/>
    <tableColumn id="5" name="2003" dataDxfId="788"/>
    <tableColumn id="6" name="2004" dataDxfId="787"/>
    <tableColumn id="7" name="2005" dataDxfId="786"/>
    <tableColumn id="8" name="2006" dataDxfId="785"/>
    <tableColumn id="9" name="2007" dataDxfId="784"/>
    <tableColumn id="10" name="2008" dataDxfId="783"/>
    <tableColumn id="11" name="2009" dataDxfId="782"/>
    <tableColumn id="12" name="2010" dataDxfId="781"/>
    <tableColumn id="13" name="2011" dataDxfId="780"/>
    <tableColumn id="14" name="2012" dataDxfId="779"/>
    <tableColumn id="15" name="2013" dataDxfId="778"/>
    <tableColumn id="16" name="2014" dataDxfId="777"/>
    <tableColumn id="17" name="2015" dataDxfId="776"/>
    <tableColumn id="18" name="2016" dataDxfId="775"/>
    <tableColumn id="19" name="2017" dataDxfId="774"/>
    <tableColumn id="20" name="2018" dataDxfId="773"/>
    <tableColumn id="21" name="2019" dataDxfId="772"/>
    <tableColumn id="22" name="Δ ’00–’19" dataDxfId="771" dataCellStyle="Prozent"/>
  </tableColumns>
  <tableStyleInfo name="ProgTab_1" showFirstColumn="1" showLastColumn="1" showRowStripes="1" showColumnStripes="0"/>
</table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customProperty" Target="../customProperty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customProperty" Target="../customProperty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customProperty" Target="../customProperty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customProperty" Target="../customProperty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customProperty" Target="../customProperty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customProperty" Target="../customProperty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customProperty" Target="../customProperty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customProperty" Target="../customProperty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customProperty" Target="../customProperty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customProperty" Target="../customProperty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customProperty" Target="../customProperty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customProperty" Target="../customProperty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customProperty" Target="../customProperty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customProperty" Target="../customProperty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customProperty" Target="../customProperty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customProperty" Target="../customProperty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customProperty" Target="../customProperty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customProperty" Target="../customProperty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customProperty" Target="../customProperty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customProperty" Target="../customProperty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C2:E18"/>
  <sheetViews>
    <sheetView showGridLines="0" tabSelected="1" workbookViewId="0">
      <selection activeCell="B10" sqref="B10"/>
    </sheetView>
  </sheetViews>
  <sheetFormatPr baseColWidth="10" defaultRowHeight="15"/>
  <cols>
    <col min="3" max="3" width="40.23046875" customWidth="1"/>
    <col min="4" max="4" width="8.84375" customWidth="1"/>
    <col min="5" max="5" width="19.23046875" customWidth="1"/>
  </cols>
  <sheetData>
    <row r="2" spans="3:5" ht="11.25" customHeight="1">
      <c r="D2" s="144" t="s">
        <v>340</v>
      </c>
    </row>
    <row r="3" spans="3:5" ht="11.25" customHeight="1">
      <c r="D3" s="144" t="s">
        <v>341</v>
      </c>
    </row>
    <row r="4" spans="3:5" ht="11.25" customHeight="1">
      <c r="D4" s="145" t="s">
        <v>342</v>
      </c>
    </row>
    <row r="5" spans="3:5" ht="20">
      <c r="D5" s="146"/>
    </row>
    <row r="6" spans="3:5" ht="22.5">
      <c r="D6" s="147"/>
    </row>
    <row r="9" spans="3:5" ht="15.5" thickBot="1"/>
    <row r="10" spans="3:5" ht="20.5" thickTop="1">
      <c r="C10" s="148"/>
      <c r="D10" s="148"/>
      <c r="E10" s="148" t="s">
        <v>346</v>
      </c>
    </row>
    <row r="12" spans="3:5" ht="30">
      <c r="C12" s="149" t="s">
        <v>343</v>
      </c>
    </row>
    <row r="13" spans="3:5" ht="30">
      <c r="C13" s="149" t="s">
        <v>345</v>
      </c>
    </row>
    <row r="14" spans="3:5" ht="30">
      <c r="C14" s="149" t="s">
        <v>344</v>
      </c>
    </row>
    <row r="15" spans="3:5" ht="22.5">
      <c r="C15" s="147"/>
    </row>
    <row r="16" spans="3:5" ht="22.5">
      <c r="C16" s="147"/>
    </row>
    <row r="17" spans="3:5" ht="15.5" thickBot="1">
      <c r="C17" s="150"/>
      <c r="D17" s="150"/>
      <c r="E17" s="150"/>
    </row>
    <row r="18" spans="3:5" ht="15.5" thickTop="1"/>
  </sheetData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W25"/>
  <sheetViews>
    <sheetView showGridLines="0" zoomScale="80" zoomScaleNormal="80" workbookViewId="0">
      <selection activeCell="R2" sqref="R2"/>
    </sheetView>
  </sheetViews>
  <sheetFormatPr baseColWidth="10" defaultRowHeight="15" outlineLevelCol="1"/>
  <cols>
    <col min="2" max="2" width="23.23046875" customWidth="1"/>
    <col min="3" max="3" width="5.4609375" bestFit="1" customWidth="1"/>
    <col min="4" max="15" width="0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</cols>
  <sheetData>
    <row r="1" spans="1:23">
      <c r="A1" s="156" t="s">
        <v>376</v>
      </c>
    </row>
    <row r="3" spans="1:23" ht="16">
      <c r="B3" s="71" t="s">
        <v>243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244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ht="34.5" customHeight="1">
      <c r="B5" s="7" t="s">
        <v>331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2" t="s">
        <v>9</v>
      </c>
      <c r="C6" s="2">
        <v>262.17393480019751</v>
      </c>
      <c r="D6" s="2">
        <v>282.60919349894738</v>
      </c>
      <c r="E6" s="2">
        <v>262.42894877879547</v>
      </c>
      <c r="F6" s="2">
        <v>281.9749292580222</v>
      </c>
      <c r="G6" s="2">
        <v>277.64052592657055</v>
      </c>
      <c r="H6" s="2">
        <v>286.16791215133543</v>
      </c>
      <c r="I6" s="2">
        <v>275.23953220945634</v>
      </c>
      <c r="J6" s="2">
        <v>243.95190533731503</v>
      </c>
      <c r="K6" s="2">
        <v>268.43139344663768</v>
      </c>
      <c r="L6" s="2">
        <v>261.52234268608572</v>
      </c>
      <c r="M6" s="2">
        <v>293.30786314805312</v>
      </c>
      <c r="N6" s="2">
        <v>226.23858703840202</v>
      </c>
      <c r="O6" s="2">
        <v>254.81809103393022</v>
      </c>
      <c r="P6" s="56">
        <v>279.88154405301924</v>
      </c>
      <c r="Q6" s="2">
        <v>209.58890781046247</v>
      </c>
      <c r="R6" s="2">
        <v>231.88273752666126</v>
      </c>
      <c r="S6" s="2">
        <v>248.24560685023636</v>
      </c>
      <c r="T6" s="2">
        <v>238.90196667149138</v>
      </c>
      <c r="U6" s="2">
        <v>218.67096231344479</v>
      </c>
      <c r="V6" s="2">
        <v>223.0648255821209</v>
      </c>
      <c r="W6" s="94">
        <v>-0.14917237767317193</v>
      </c>
    </row>
    <row r="7" spans="1:23">
      <c r="B7" s="2" t="s">
        <v>10</v>
      </c>
      <c r="C7" s="2">
        <v>46.172392581507488</v>
      </c>
      <c r="D7" s="2">
        <v>45.765767154877786</v>
      </c>
      <c r="E7" s="2">
        <v>45.828253149467685</v>
      </c>
      <c r="F7" s="2">
        <v>45.961462638063594</v>
      </c>
      <c r="G7" s="2">
        <v>45.909470295335709</v>
      </c>
      <c r="H7" s="2">
        <v>45.956762308101332</v>
      </c>
      <c r="I7" s="2">
        <v>45.746034431751482</v>
      </c>
      <c r="J7" s="2">
        <v>45.781614537657752</v>
      </c>
      <c r="K7" s="2">
        <v>46.164497716482003</v>
      </c>
      <c r="L7" s="2">
        <v>46.217553985170937</v>
      </c>
      <c r="M7" s="2">
        <v>46.706328243970759</v>
      </c>
      <c r="N7" s="2">
        <v>44.926636269093613</v>
      </c>
      <c r="O7" s="2">
        <v>45.501874407601022</v>
      </c>
      <c r="P7" s="56">
        <v>46.002315258753931</v>
      </c>
      <c r="Q7" s="2">
        <v>44.449249504528737</v>
      </c>
      <c r="R7" s="2">
        <v>45.037255079751958</v>
      </c>
      <c r="S7" s="2">
        <v>45.746262101260633</v>
      </c>
      <c r="T7" s="2">
        <v>45.656418671145047</v>
      </c>
      <c r="U7" s="2">
        <v>45.366203350103568</v>
      </c>
      <c r="V7" s="2">
        <v>45.570661177084119</v>
      </c>
      <c r="W7" s="94">
        <v>-1.3032276881929872E-2</v>
      </c>
    </row>
    <row r="8" spans="1:23">
      <c r="B8" s="2" t="s">
        <v>322</v>
      </c>
      <c r="C8" s="2">
        <v>96.042579330781834</v>
      </c>
      <c r="D8" s="2">
        <v>97.051588012700222</v>
      </c>
      <c r="E8" s="2">
        <v>92.486885432153883</v>
      </c>
      <c r="F8" s="2">
        <v>93.531721140276375</v>
      </c>
      <c r="G8" s="2">
        <v>94.897495749817281</v>
      </c>
      <c r="H8" s="2">
        <v>96.188218672615861</v>
      </c>
      <c r="I8" s="2">
        <v>98.567895117405413</v>
      </c>
      <c r="J8" s="2">
        <v>98.30181456531858</v>
      </c>
      <c r="K8" s="2">
        <v>99.632679174445286</v>
      </c>
      <c r="L8" s="2">
        <v>93.658614681670628</v>
      </c>
      <c r="M8" s="2">
        <v>99.190074647863142</v>
      </c>
      <c r="N8" s="2">
        <v>97.426561417223439</v>
      </c>
      <c r="O8" s="2">
        <v>95.406330186314477</v>
      </c>
      <c r="P8" s="56">
        <v>96.184187559965494</v>
      </c>
      <c r="Q8" s="2">
        <v>95.454600411557138</v>
      </c>
      <c r="R8" s="2">
        <v>93.231461267594909</v>
      </c>
      <c r="S8" s="2">
        <v>93.136577861515789</v>
      </c>
      <c r="T8" s="2">
        <v>94.035547595145374</v>
      </c>
      <c r="U8" s="2">
        <v>95.091688375255615</v>
      </c>
      <c r="V8" s="2">
        <v>96.581421002035526</v>
      </c>
      <c r="W8" s="94">
        <v>5.6104456482561904E-3</v>
      </c>
    </row>
    <row r="9" spans="1:23">
      <c r="B9" s="2" t="s">
        <v>323</v>
      </c>
      <c r="C9" s="2">
        <v>9.2256149817188895</v>
      </c>
      <c r="D9" s="2">
        <v>9.2000246745395238</v>
      </c>
      <c r="E9" s="2">
        <v>9.3006127931503926</v>
      </c>
      <c r="F9" s="2">
        <v>9.0810753738485435</v>
      </c>
      <c r="G9" s="2">
        <v>9.1203292224253811</v>
      </c>
      <c r="H9" s="2">
        <v>9.1283675076608013</v>
      </c>
      <c r="I9" s="2">
        <v>9.167723650894434</v>
      </c>
      <c r="J9" s="2">
        <v>9.5707258746772474</v>
      </c>
      <c r="K9" s="2">
        <v>9.7297758765075208</v>
      </c>
      <c r="L9" s="2">
        <v>9.4892183456074477</v>
      </c>
      <c r="M9" s="2">
        <v>9.5986979573423206</v>
      </c>
      <c r="N9" s="2">
        <v>9.6126127820731693</v>
      </c>
      <c r="O9" s="2">
        <v>9.5076295883672799</v>
      </c>
      <c r="P9" s="56">
        <v>9.4978933034348376</v>
      </c>
      <c r="Q9" s="2">
        <v>9.5312016959986163</v>
      </c>
      <c r="R9" s="2">
        <v>9.3089654620470004</v>
      </c>
      <c r="S9" s="2">
        <v>9.2868119645330811</v>
      </c>
      <c r="T9" s="2">
        <v>9.2147520453896785</v>
      </c>
      <c r="U9" s="2">
        <v>9.3587919768364909</v>
      </c>
      <c r="V9" s="2">
        <v>9.4205328888080313</v>
      </c>
      <c r="W9" s="94">
        <v>2.1127903936527082E-2</v>
      </c>
    </row>
    <row r="10" spans="1:23" ht="15.5" thickBot="1">
      <c r="B10" s="2" t="s">
        <v>324</v>
      </c>
      <c r="C10" s="2">
        <v>5.6306291927011856</v>
      </c>
      <c r="D10" s="2">
        <v>5.8005046021240201</v>
      </c>
      <c r="E10" s="2">
        <v>5.6044216217523797</v>
      </c>
      <c r="F10" s="2">
        <v>7.2255200253430907</v>
      </c>
      <c r="G10" s="2">
        <v>5.7534310780587976</v>
      </c>
      <c r="H10" s="2">
        <v>6.2242239055225586</v>
      </c>
      <c r="I10" s="2">
        <v>6.6894251379841698</v>
      </c>
      <c r="J10" s="2">
        <v>5.8069879039542629</v>
      </c>
      <c r="K10" s="2">
        <v>6.1506068037282047</v>
      </c>
      <c r="L10" s="2">
        <v>6.6119435911581057</v>
      </c>
      <c r="M10" s="2">
        <v>6.5515926239636908</v>
      </c>
      <c r="N10" s="2">
        <v>6.5070950348219583</v>
      </c>
      <c r="O10" s="2">
        <v>6.6511974291819174</v>
      </c>
      <c r="P10" s="56">
        <v>6.8097230211449755</v>
      </c>
      <c r="Q10" s="2">
        <v>5.6537631805469433</v>
      </c>
      <c r="R10" s="2">
        <v>7.7674356503241393</v>
      </c>
      <c r="S10" s="2">
        <v>7.0354089406620366</v>
      </c>
      <c r="T10" s="2">
        <v>7.6499971888814446</v>
      </c>
      <c r="U10" s="2">
        <v>7.8597949499114259</v>
      </c>
      <c r="V10" s="2">
        <v>7.7796385033863533</v>
      </c>
      <c r="W10" s="94">
        <v>0.38166415104565288</v>
      </c>
    </row>
    <row r="11" spans="1:23" ht="15.5" thickBot="1">
      <c r="B11" s="103" t="s">
        <v>23</v>
      </c>
      <c r="C11" s="168">
        <v>419.22338700632406</v>
      </c>
      <c r="D11" s="168">
        <v>440.40592300055863</v>
      </c>
      <c r="E11" s="168">
        <v>415.63139559199192</v>
      </c>
      <c r="F11" s="168">
        <v>437.75298241621897</v>
      </c>
      <c r="G11" s="168">
        <v>433.29987997655519</v>
      </c>
      <c r="H11" s="168">
        <v>443.64341925487162</v>
      </c>
      <c r="I11" s="168">
        <v>435.38701382936415</v>
      </c>
      <c r="J11" s="168">
        <v>403.39019763377888</v>
      </c>
      <c r="K11" s="168">
        <v>430.08642064866399</v>
      </c>
      <c r="L11" s="168">
        <v>417.48164499411092</v>
      </c>
      <c r="M11" s="168">
        <v>455.33221250848601</v>
      </c>
      <c r="N11" s="168">
        <v>384.68806759738544</v>
      </c>
      <c r="O11" s="168">
        <v>411.86015336718225</v>
      </c>
      <c r="P11" s="168">
        <v>438.34753760721446</v>
      </c>
      <c r="Q11" s="168">
        <v>364.64911161398584</v>
      </c>
      <c r="R11" s="168">
        <v>387.20133328149728</v>
      </c>
      <c r="S11" s="168">
        <v>403.42316336324564</v>
      </c>
      <c r="T11" s="168">
        <v>395.43616794877676</v>
      </c>
      <c r="U11" s="168">
        <v>376.3230312928826</v>
      </c>
      <c r="V11" s="168">
        <v>382.39380295850344</v>
      </c>
      <c r="W11" s="104">
        <v>-8.7851930949799373E-2</v>
      </c>
    </row>
    <row r="12" spans="1:23">
      <c r="B12" s="2" t="s">
        <v>325</v>
      </c>
      <c r="C12" s="2">
        <v>197.44734273645983</v>
      </c>
      <c r="D12" s="2">
        <v>207.97483519700043</v>
      </c>
      <c r="E12" s="2">
        <v>190.6887597215312</v>
      </c>
      <c r="F12" s="2">
        <v>201.49871954638471</v>
      </c>
      <c r="G12" s="2">
        <v>195.07775333790659</v>
      </c>
      <c r="H12" s="2">
        <v>196.06435296028178</v>
      </c>
      <c r="I12" s="2">
        <v>186.34868493664686</v>
      </c>
      <c r="J12" s="2">
        <v>164.03514912818102</v>
      </c>
      <c r="K12" s="2">
        <v>174.31676680921427</v>
      </c>
      <c r="L12" s="2">
        <v>165.35788951825549</v>
      </c>
      <c r="M12" s="2">
        <v>178.88602135172297</v>
      </c>
      <c r="N12" s="2">
        <v>138.22439199993178</v>
      </c>
      <c r="O12" s="2">
        <v>148.25952408942024</v>
      </c>
      <c r="P12" s="56">
        <v>155.3377537274815</v>
      </c>
      <c r="Q12" s="2">
        <v>117.4030877226952</v>
      </c>
      <c r="R12" s="2">
        <v>123.22934225970691</v>
      </c>
      <c r="S12" s="2">
        <v>126.70151468645368</v>
      </c>
      <c r="T12" s="2">
        <v>118.43712121418702</v>
      </c>
      <c r="U12" s="2">
        <v>105.91445844576414</v>
      </c>
      <c r="V12" s="2">
        <v>104.12560310937337</v>
      </c>
      <c r="W12" s="94">
        <v>-0.47264115249019267</v>
      </c>
    </row>
    <row r="13" spans="1:23">
      <c r="B13" s="2" t="s">
        <v>326</v>
      </c>
      <c r="C13" s="2">
        <v>82.257561594114378</v>
      </c>
      <c r="D13" s="2">
        <v>88.679612459936934</v>
      </c>
      <c r="E13" s="2">
        <v>84.265091150733895</v>
      </c>
      <c r="F13" s="2">
        <v>90.087387484607206</v>
      </c>
      <c r="G13" s="2">
        <v>91.367908336327332</v>
      </c>
      <c r="H13" s="2">
        <v>95.733824902167413</v>
      </c>
      <c r="I13" s="2">
        <v>96.373088399333241</v>
      </c>
      <c r="J13" s="2">
        <v>89.942703777756904</v>
      </c>
      <c r="K13" s="2">
        <v>98.632660127139275</v>
      </c>
      <c r="L13" s="2">
        <v>97.623017740808422</v>
      </c>
      <c r="M13" s="2">
        <v>108.75668140761383</v>
      </c>
      <c r="N13" s="2">
        <v>93.734180923630731</v>
      </c>
      <c r="O13" s="2">
        <v>102.85531847106581</v>
      </c>
      <c r="P13" s="56">
        <v>111.61731619113723</v>
      </c>
      <c r="Q13" s="2">
        <v>94.634047199130265</v>
      </c>
      <c r="R13" s="2">
        <v>102.31220095208212</v>
      </c>
      <c r="S13" s="2">
        <v>108.2089210160064</v>
      </c>
      <c r="T13" s="2">
        <v>107.73501260778164</v>
      </c>
      <c r="U13" s="2">
        <v>103.41851074771138</v>
      </c>
      <c r="V13" s="2">
        <v>106.5425122434946</v>
      </c>
      <c r="W13" s="94">
        <v>0.29523061684237706</v>
      </c>
    </row>
    <row r="14" spans="1:23">
      <c r="B14" s="2" t="s">
        <v>327</v>
      </c>
      <c r="C14" s="2">
        <v>68.956192235656331</v>
      </c>
      <c r="D14" s="2">
        <v>68.767602799782566</v>
      </c>
      <c r="E14" s="2">
        <v>69.037571309397592</v>
      </c>
      <c r="F14" s="2">
        <v>72.301060127158479</v>
      </c>
      <c r="G14" s="2">
        <v>70.993828356609271</v>
      </c>
      <c r="H14" s="2">
        <v>72.895982048515506</v>
      </c>
      <c r="I14" s="2">
        <v>72.715743818439279</v>
      </c>
      <c r="J14" s="2">
        <v>73.927456866432749</v>
      </c>
      <c r="K14" s="2">
        <v>75.593758223564294</v>
      </c>
      <c r="L14" s="2">
        <v>72.720085261211125</v>
      </c>
      <c r="M14" s="2">
        <v>76.929680381825605</v>
      </c>
      <c r="N14" s="2">
        <v>72.830244455472766</v>
      </c>
      <c r="O14" s="2">
        <v>74.266044908069503</v>
      </c>
      <c r="P14" s="56">
        <v>76.977539906990614</v>
      </c>
      <c r="Q14" s="2">
        <v>71.342802683600794</v>
      </c>
      <c r="R14" s="2">
        <v>74.582504474566747</v>
      </c>
      <c r="S14" s="2">
        <v>74.956631240034127</v>
      </c>
      <c r="T14" s="2">
        <v>75.290603123756767</v>
      </c>
      <c r="U14" s="2">
        <v>74.512133842671147</v>
      </c>
      <c r="V14" s="2">
        <v>75.26581218914589</v>
      </c>
      <c r="W14" s="94">
        <v>9.1501861528643591E-2</v>
      </c>
    </row>
    <row r="15" spans="1:23">
      <c r="B15" s="2" t="s">
        <v>328</v>
      </c>
      <c r="C15" s="2">
        <v>25.671215817654797</v>
      </c>
      <c r="D15" s="2">
        <v>27.65445567893433</v>
      </c>
      <c r="E15" s="2">
        <v>26.477853636038201</v>
      </c>
      <c r="F15" s="2">
        <v>28.478345373256531</v>
      </c>
      <c r="G15" s="2">
        <v>28.8338962004016</v>
      </c>
      <c r="H15" s="2">
        <v>30.130158050772735</v>
      </c>
      <c r="I15" s="2">
        <v>30.195128988096986</v>
      </c>
      <c r="J15" s="2">
        <v>28.378583111067535</v>
      </c>
      <c r="K15" s="2">
        <v>31.240932776666305</v>
      </c>
      <c r="L15" s="2">
        <v>31.67114565831837</v>
      </c>
      <c r="M15" s="2">
        <v>35.365133269741641</v>
      </c>
      <c r="N15" s="2">
        <v>30.234829895788579</v>
      </c>
      <c r="O15" s="2">
        <v>33.700793797144549</v>
      </c>
      <c r="P15" s="56">
        <v>37.117344344783461</v>
      </c>
      <c r="Q15" s="2">
        <v>30.736292129504488</v>
      </c>
      <c r="R15" s="2">
        <v>33.660564496315445</v>
      </c>
      <c r="S15" s="2">
        <v>36.076021614734714</v>
      </c>
      <c r="T15" s="2">
        <v>35.817377992836853</v>
      </c>
      <c r="U15" s="2">
        <v>34.682228517281104</v>
      </c>
      <c r="V15" s="2">
        <v>35.622220613717985</v>
      </c>
      <c r="W15" s="94">
        <v>0.38763278166278403</v>
      </c>
    </row>
    <row r="16" spans="1:23">
      <c r="B16" s="2" t="s">
        <v>329</v>
      </c>
      <c r="C16" s="2">
        <v>5.7811230223501067</v>
      </c>
      <c r="D16" s="2">
        <v>6.2670355167129621</v>
      </c>
      <c r="E16" s="2">
        <v>5.5902259257369424</v>
      </c>
      <c r="F16" s="2">
        <v>5.6288973875466954</v>
      </c>
      <c r="G16" s="2">
        <v>5.9456046386812869</v>
      </c>
      <c r="H16" s="2">
        <v>6.0408278231593471</v>
      </c>
      <c r="I16" s="2">
        <v>6.1697899733136863</v>
      </c>
      <c r="J16" s="2">
        <v>5.7796432069116399</v>
      </c>
      <c r="K16" s="2">
        <v>6.0352757541221305</v>
      </c>
      <c r="L16" s="2">
        <v>6.134236152879498</v>
      </c>
      <c r="M16" s="2">
        <v>6.6202471505705764</v>
      </c>
      <c r="N16" s="2">
        <v>6.3624593083163514</v>
      </c>
      <c r="O16" s="2">
        <v>6.0485935022727091</v>
      </c>
      <c r="P16" s="56">
        <v>6.2084102030811064</v>
      </c>
      <c r="Q16" s="2">
        <v>5.9029270786955719</v>
      </c>
      <c r="R16" s="2">
        <v>5.4043925007166491</v>
      </c>
      <c r="S16" s="2">
        <v>5.5855399111968396</v>
      </c>
      <c r="T16" s="2">
        <v>5.2933153838586389</v>
      </c>
      <c r="U16" s="2">
        <v>5.2002375195127426</v>
      </c>
      <c r="V16" s="2">
        <v>5.2612005071295904</v>
      </c>
      <c r="W16" s="94">
        <v>-8.9934518468205993E-2</v>
      </c>
    </row>
    <row r="17" spans="1:23">
      <c r="B17" s="106" t="s">
        <v>330</v>
      </c>
      <c r="C17" s="106">
        <v>13.944216626959154</v>
      </c>
      <c r="D17" s="106">
        <v>15.069748433838203</v>
      </c>
      <c r="E17" s="106">
        <v>14.463166105991352</v>
      </c>
      <c r="F17" s="106">
        <v>15.611235640537462</v>
      </c>
      <c r="G17" s="106">
        <v>15.570074620085467</v>
      </c>
      <c r="H17" s="106">
        <v>16.218364309250607</v>
      </c>
      <c r="I17" s="106">
        <v>16.171856978565749</v>
      </c>
      <c r="J17" s="106">
        <v>15.170462461645601</v>
      </c>
      <c r="K17" s="106">
        <v>16.508121306690111</v>
      </c>
      <c r="L17" s="106">
        <v>16.252266764609644</v>
      </c>
      <c r="M17" s="106">
        <v>18.351159806488155</v>
      </c>
      <c r="N17" s="106">
        <v>15.586274802413552</v>
      </c>
      <c r="O17" s="106">
        <v>17.427179042637807</v>
      </c>
      <c r="P17" s="56">
        <v>19.375101512177466</v>
      </c>
      <c r="Q17" s="106">
        <v>16.36439657691081</v>
      </c>
      <c r="R17" s="106">
        <v>18.150649661064492</v>
      </c>
      <c r="S17" s="106">
        <v>19.675047914680388</v>
      </c>
      <c r="T17" s="106">
        <v>19.85733984192305</v>
      </c>
      <c r="U17" s="106">
        <v>19.371315638232225</v>
      </c>
      <c r="V17" s="106">
        <v>20.509627532345537</v>
      </c>
      <c r="W17" s="107">
        <v>0.47083397232176516</v>
      </c>
    </row>
    <row r="18" spans="1:23">
      <c r="B18" s="106" t="s">
        <v>406</v>
      </c>
      <c r="C18" s="106">
        <v>4.5676199909778914</v>
      </c>
      <c r="D18" s="106">
        <v>5.3102655450446292</v>
      </c>
      <c r="E18" s="106">
        <v>5.3580068319294636</v>
      </c>
      <c r="F18" s="106">
        <v>6.2497476064561264</v>
      </c>
      <c r="G18" s="106">
        <v>6.7774389131349766</v>
      </c>
      <c r="H18" s="106">
        <v>7.7008784302316355</v>
      </c>
      <c r="I18" s="106">
        <v>8.3934512729393127</v>
      </c>
      <c r="J18" s="106">
        <v>8.4171486695601985</v>
      </c>
      <c r="K18" s="106">
        <v>10.155313383721005</v>
      </c>
      <c r="L18" s="106">
        <v>10.876211832572507</v>
      </c>
      <c r="M18" s="106">
        <v>13.309486456840439</v>
      </c>
      <c r="N18" s="106">
        <v>11.735143094150871</v>
      </c>
      <c r="O18" s="106">
        <v>14.148782664018452</v>
      </c>
      <c r="P18" s="56">
        <v>16.69890153034147</v>
      </c>
      <c r="Q18" s="106">
        <v>14.219837297754243</v>
      </c>
      <c r="R18" s="106">
        <v>16.736646270282396</v>
      </c>
      <c r="S18" s="106">
        <v>19.053812725600196</v>
      </c>
      <c r="T18" s="106">
        <v>19.657780390957271</v>
      </c>
      <c r="U18" s="106">
        <v>19.502807565556669</v>
      </c>
      <c r="V18" s="106">
        <v>21.036252045987137</v>
      </c>
      <c r="W18" s="107">
        <v>3.6055171155960029</v>
      </c>
    </row>
    <row r="19" spans="1:23" ht="15.5" thickBot="1">
      <c r="B19" s="93" t="s">
        <v>332</v>
      </c>
      <c r="C19" s="93">
        <v>20.5981149821516</v>
      </c>
      <c r="D19" s="93">
        <v>20.682367369308601</v>
      </c>
      <c r="E19" s="93">
        <v>19.750720910633209</v>
      </c>
      <c r="F19" s="93">
        <v>17.897589250271722</v>
      </c>
      <c r="G19" s="93">
        <v>18.733375573408619</v>
      </c>
      <c r="H19" s="93">
        <v>18.859030730492623</v>
      </c>
      <c r="I19" s="93">
        <v>19.019269462028937</v>
      </c>
      <c r="J19" s="93">
        <v>17.739050412223175</v>
      </c>
      <c r="K19" s="93">
        <v>17.603592267546578</v>
      </c>
      <c r="L19" s="93">
        <v>16.846792065455894</v>
      </c>
      <c r="M19" s="93">
        <v>17.113802683682792</v>
      </c>
      <c r="N19" s="93">
        <v>15.980543117680845</v>
      </c>
      <c r="O19" s="93">
        <v>15.1539168925532</v>
      </c>
      <c r="P19" s="57">
        <v>15.015170191221593</v>
      </c>
      <c r="Q19" s="93">
        <v>14.04572092569444</v>
      </c>
      <c r="R19" s="93">
        <v>13.12503266676255</v>
      </c>
      <c r="S19" s="93">
        <v>13.165674254539308</v>
      </c>
      <c r="T19" s="93">
        <v>13.347617393475545</v>
      </c>
      <c r="U19" s="93">
        <v>13.721339016153212</v>
      </c>
      <c r="V19" s="93">
        <v>14.030574717309308</v>
      </c>
      <c r="W19" s="96">
        <v>-0.31884181006529522</v>
      </c>
    </row>
    <row r="20" spans="1:23">
      <c r="B20" s="155" t="s">
        <v>364</v>
      </c>
    </row>
    <row r="24" spans="1:23">
      <c r="A24" s="157" t="s">
        <v>379</v>
      </c>
    </row>
    <row r="25" spans="1:23">
      <c r="A25" s="157" t="s">
        <v>380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X29"/>
  <sheetViews>
    <sheetView showGridLines="0" zoomScale="90" zoomScaleNormal="90" workbookViewId="0">
      <selection activeCell="X22" sqref="X22"/>
    </sheetView>
  </sheetViews>
  <sheetFormatPr baseColWidth="10" defaultRowHeight="15" outlineLevelCol="1"/>
  <cols>
    <col min="2" max="2" width="27.230468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7.765625" bestFit="1" customWidth="1"/>
    <col min="25" max="25" width="10.4609375" bestFit="1" customWidth="1"/>
    <col min="26" max="26" width="10.23046875" bestFit="1" customWidth="1"/>
  </cols>
  <sheetData>
    <row r="1" spans="1:24">
      <c r="A1" s="156" t="s">
        <v>376</v>
      </c>
    </row>
    <row r="3" spans="1:24" ht="16">
      <c r="B3" s="71" t="s">
        <v>245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4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4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  <c r="X5" s="17"/>
    </row>
    <row r="6" spans="1:24">
      <c r="B6" s="1" t="s">
        <v>44</v>
      </c>
      <c r="C6" s="2">
        <v>188.54</v>
      </c>
      <c r="D6" s="2">
        <v>193.5</v>
      </c>
      <c r="E6" s="2">
        <v>194.5</v>
      </c>
      <c r="F6" s="2">
        <v>198.44</v>
      </c>
      <c r="G6" s="2">
        <v>202.22</v>
      </c>
      <c r="H6" s="2">
        <v>206.39</v>
      </c>
      <c r="I6" s="2">
        <v>208.02</v>
      </c>
      <c r="J6" s="2">
        <v>206.76</v>
      </c>
      <c r="K6" s="2">
        <v>211.42</v>
      </c>
      <c r="L6" s="2">
        <v>206.98</v>
      </c>
      <c r="M6" s="2">
        <v>215.23</v>
      </c>
      <c r="N6" s="2">
        <v>210.96</v>
      </c>
      <c r="O6" s="2">
        <v>212.3</v>
      </c>
      <c r="P6" s="56">
        <v>213.56</v>
      </c>
      <c r="Q6" s="2">
        <v>206.88</v>
      </c>
      <c r="R6" s="2">
        <v>209.69</v>
      </c>
      <c r="S6" s="2">
        <v>209.66</v>
      </c>
      <c r="T6" s="2">
        <v>210.54</v>
      </c>
      <c r="U6" s="2">
        <v>207.53</v>
      </c>
      <c r="V6" s="2">
        <v>205.91</v>
      </c>
      <c r="W6" s="54">
        <v>9.2128991195502302E-2</v>
      </c>
    </row>
    <row r="7" spans="1:24">
      <c r="B7" s="1" t="s">
        <v>45</v>
      </c>
      <c r="C7" s="2">
        <v>208.43</v>
      </c>
      <c r="D7" s="2">
        <v>226.75</v>
      </c>
      <c r="E7" s="2">
        <v>208.24</v>
      </c>
      <c r="F7" s="2">
        <v>218.43</v>
      </c>
      <c r="G7" s="2">
        <v>215.46</v>
      </c>
      <c r="H7" s="2">
        <v>215.72</v>
      </c>
      <c r="I7" s="2">
        <v>207.68</v>
      </c>
      <c r="J7" s="2">
        <v>180.73</v>
      </c>
      <c r="K7" s="2">
        <v>188.23</v>
      </c>
      <c r="L7" s="2">
        <v>182.08</v>
      </c>
      <c r="M7" s="2">
        <v>190.41</v>
      </c>
      <c r="N7" s="2">
        <v>150.85</v>
      </c>
      <c r="O7" s="2">
        <v>161.13</v>
      </c>
      <c r="P7" s="56">
        <v>168.46</v>
      </c>
      <c r="Q7" s="2">
        <v>127.55</v>
      </c>
      <c r="R7" s="2">
        <v>133.88999999999999</v>
      </c>
      <c r="S7" s="2">
        <v>136.35</v>
      </c>
      <c r="T7" s="2">
        <v>127.93</v>
      </c>
      <c r="U7" s="2">
        <v>115.63</v>
      </c>
      <c r="V7" s="2">
        <v>112.31</v>
      </c>
      <c r="W7" s="54">
        <v>-0.46116202082233798</v>
      </c>
    </row>
    <row r="8" spans="1:24">
      <c r="B8" s="16" t="s">
        <v>46</v>
      </c>
      <c r="C8" s="2">
        <v>196.27</v>
      </c>
      <c r="D8" s="2">
        <v>213.13</v>
      </c>
      <c r="E8" s="2">
        <v>196.84</v>
      </c>
      <c r="F8" s="2">
        <v>208.03</v>
      </c>
      <c r="G8" s="2">
        <v>203.6</v>
      </c>
      <c r="H8" s="2">
        <v>205.41</v>
      </c>
      <c r="I8" s="2">
        <v>195.67</v>
      </c>
      <c r="J8" s="2">
        <v>171.12</v>
      </c>
      <c r="K8" s="2">
        <v>179.12</v>
      </c>
      <c r="L8" s="2">
        <v>173.55</v>
      </c>
      <c r="M8" s="2">
        <v>182.5</v>
      </c>
      <c r="N8" s="2">
        <v>143.97</v>
      </c>
      <c r="O8" s="2">
        <v>154.28</v>
      </c>
      <c r="P8" s="56">
        <v>162.55000000000001</v>
      </c>
      <c r="Q8" s="2">
        <v>122.39</v>
      </c>
      <c r="R8" s="2">
        <v>129.26</v>
      </c>
      <c r="S8" s="2">
        <v>132.35</v>
      </c>
      <c r="T8" s="2">
        <v>123.72</v>
      </c>
      <c r="U8" s="2">
        <v>111.24</v>
      </c>
      <c r="V8" s="2">
        <v>108.67</v>
      </c>
      <c r="W8" s="54">
        <v>-0.446323941509146</v>
      </c>
    </row>
    <row r="9" spans="1:24" ht="17.5">
      <c r="B9" s="16" t="s">
        <v>333</v>
      </c>
      <c r="C9" s="2">
        <v>12.16</v>
      </c>
      <c r="D9" s="2">
        <v>13.62</v>
      </c>
      <c r="E9" s="2">
        <v>11.4</v>
      </c>
      <c r="F9" s="2">
        <v>10.4</v>
      </c>
      <c r="G9" s="2">
        <v>11.86</v>
      </c>
      <c r="H9" s="2">
        <v>10.3</v>
      </c>
      <c r="I9" s="2">
        <v>12.01</v>
      </c>
      <c r="J9" s="2">
        <v>9.61</v>
      </c>
      <c r="K9" s="2">
        <v>9.11</v>
      </c>
      <c r="L9" s="2">
        <v>8.5299999999999994</v>
      </c>
      <c r="M9" s="2">
        <v>7.9</v>
      </c>
      <c r="N9" s="2">
        <v>6.88</v>
      </c>
      <c r="O9" s="2">
        <v>6.85</v>
      </c>
      <c r="P9" s="56">
        <v>5.91</v>
      </c>
      <c r="Q9" s="2">
        <v>5.16</v>
      </c>
      <c r="R9" s="2">
        <v>4.63</v>
      </c>
      <c r="S9" s="2">
        <v>4</v>
      </c>
      <c r="T9" s="2">
        <v>4.2</v>
      </c>
      <c r="U9" s="2">
        <v>4.3899999999999997</v>
      </c>
      <c r="V9" s="2">
        <v>3.64</v>
      </c>
      <c r="W9" s="54">
        <v>-0.70065789473684204</v>
      </c>
    </row>
    <row r="10" spans="1:24" ht="17.5">
      <c r="B10" s="1" t="s">
        <v>334</v>
      </c>
      <c r="C10" s="2">
        <v>93.16</v>
      </c>
      <c r="D10" s="2">
        <v>97.02</v>
      </c>
      <c r="E10" s="2">
        <v>94.86</v>
      </c>
      <c r="F10" s="2">
        <v>99.98</v>
      </c>
      <c r="G10" s="2">
        <v>103.43</v>
      </c>
      <c r="H10" s="2">
        <v>106.46</v>
      </c>
      <c r="I10" s="2">
        <v>104.42</v>
      </c>
      <c r="J10" s="2">
        <v>102.18</v>
      </c>
      <c r="K10" s="2">
        <v>108.88</v>
      </c>
      <c r="L10" s="2">
        <v>104.53</v>
      </c>
      <c r="M10" s="2">
        <v>115.94</v>
      </c>
      <c r="N10" s="2">
        <v>104.21</v>
      </c>
      <c r="O10" s="2">
        <v>114.32</v>
      </c>
      <c r="P10" s="56">
        <v>120.75</v>
      </c>
      <c r="Q10" s="2">
        <v>107.08</v>
      </c>
      <c r="R10" s="2">
        <v>112.9</v>
      </c>
      <c r="S10" s="2">
        <v>117.21</v>
      </c>
      <c r="T10" s="2">
        <v>118.89</v>
      </c>
      <c r="U10" s="2">
        <v>112.28</v>
      </c>
      <c r="V10" s="2">
        <v>115.2</v>
      </c>
      <c r="W10" s="54">
        <v>0.23658222413052801</v>
      </c>
    </row>
    <row r="11" spans="1:24">
      <c r="B11" s="1" t="s">
        <v>47</v>
      </c>
      <c r="C11" s="2">
        <v>5.77</v>
      </c>
      <c r="D11" s="2">
        <v>6.03</v>
      </c>
      <c r="E11" s="2">
        <v>5.56</v>
      </c>
      <c r="F11" s="2">
        <v>5.71</v>
      </c>
      <c r="G11" s="2">
        <v>5.42</v>
      </c>
      <c r="H11" s="2">
        <v>6.04</v>
      </c>
      <c r="I11" s="2">
        <v>6.52</v>
      </c>
      <c r="J11" s="2">
        <v>7.3</v>
      </c>
      <c r="K11" s="2">
        <v>6.56</v>
      </c>
      <c r="L11" s="2">
        <v>6.19</v>
      </c>
      <c r="M11" s="2">
        <v>6.21</v>
      </c>
      <c r="N11" s="2">
        <v>5.74</v>
      </c>
      <c r="O11" s="2">
        <v>5.17</v>
      </c>
      <c r="P11" s="56">
        <v>5.57</v>
      </c>
      <c r="Q11" s="2">
        <v>5.7</v>
      </c>
      <c r="R11" s="2">
        <v>5.21</v>
      </c>
      <c r="S11" s="2">
        <v>4.79</v>
      </c>
      <c r="T11" s="2">
        <v>4.6100000000000003</v>
      </c>
      <c r="U11" s="2">
        <v>4.29</v>
      </c>
      <c r="V11" s="2">
        <v>3.81</v>
      </c>
      <c r="W11" s="54">
        <v>-0.33968804159445398</v>
      </c>
    </row>
    <row r="12" spans="1:24">
      <c r="B12" s="1" t="s">
        <v>48</v>
      </c>
      <c r="C12" s="2">
        <v>13.18</v>
      </c>
      <c r="D12" s="2">
        <v>13.9</v>
      </c>
      <c r="E12" s="2">
        <v>14.02</v>
      </c>
      <c r="F12" s="2">
        <v>14.59</v>
      </c>
      <c r="G12" s="2">
        <v>14.77</v>
      </c>
      <c r="H12" s="2">
        <v>15.24</v>
      </c>
      <c r="I12" s="2">
        <v>15.72</v>
      </c>
      <c r="J12" s="2">
        <v>14.67</v>
      </c>
      <c r="K12" s="2">
        <v>15.26</v>
      </c>
      <c r="L12" s="2">
        <v>15.12</v>
      </c>
      <c r="M12" s="2">
        <v>17.03</v>
      </c>
      <c r="N12" s="2">
        <v>15.66</v>
      </c>
      <c r="O12" s="2">
        <v>16.649999999999999</v>
      </c>
      <c r="P12" s="56">
        <v>17.62</v>
      </c>
      <c r="Q12" s="2">
        <v>16.03</v>
      </c>
      <c r="R12" s="2">
        <v>18.170000000000002</v>
      </c>
      <c r="S12" s="2">
        <v>19.350000000000001</v>
      </c>
      <c r="T12" s="2">
        <v>19.809999999999999</v>
      </c>
      <c r="U12" s="2">
        <v>19.38</v>
      </c>
      <c r="V12" s="2">
        <v>21.56</v>
      </c>
      <c r="W12" s="54">
        <v>0.63581183611532599</v>
      </c>
    </row>
    <row r="13" spans="1:24">
      <c r="B13" s="1" t="s">
        <v>49</v>
      </c>
      <c r="C13" s="2">
        <v>27.94</v>
      </c>
      <c r="D13" s="2">
        <v>29.67</v>
      </c>
      <c r="E13" s="2">
        <v>28.46</v>
      </c>
      <c r="F13" s="2">
        <v>30.46</v>
      </c>
      <c r="G13" s="2">
        <v>30.29</v>
      </c>
      <c r="H13" s="2">
        <v>31.52</v>
      </c>
      <c r="I13" s="2">
        <v>32.14</v>
      </c>
      <c r="J13" s="2">
        <v>31.22</v>
      </c>
      <c r="K13" s="2">
        <v>35.15</v>
      </c>
      <c r="L13" s="2">
        <v>36.19</v>
      </c>
      <c r="M13" s="2">
        <v>39.64</v>
      </c>
      <c r="N13" s="2">
        <v>34.49</v>
      </c>
      <c r="O13" s="2">
        <v>38.11</v>
      </c>
      <c r="P13" s="56">
        <v>41.92</v>
      </c>
      <c r="Q13" s="2">
        <v>35.46</v>
      </c>
      <c r="R13" s="2">
        <v>37.799999999999997</v>
      </c>
      <c r="S13" s="2">
        <v>40.729999999999997</v>
      </c>
      <c r="T13" s="2">
        <v>41.05</v>
      </c>
      <c r="U13" s="2">
        <v>38.630000000000003</v>
      </c>
      <c r="V13" s="2">
        <v>39.04</v>
      </c>
      <c r="W13" s="54">
        <v>0.397279885468862</v>
      </c>
    </row>
    <row r="14" spans="1:24" ht="17.5">
      <c r="B14" s="1" t="s">
        <v>335</v>
      </c>
      <c r="C14" s="2">
        <v>6.33</v>
      </c>
      <c r="D14" s="2">
        <v>6.78</v>
      </c>
      <c r="E14" s="2">
        <v>6.93</v>
      </c>
      <c r="F14" s="2">
        <v>7.43</v>
      </c>
      <c r="G14" s="2">
        <v>7.79</v>
      </c>
      <c r="H14" s="2">
        <v>8.5299999999999994</v>
      </c>
      <c r="I14" s="2">
        <v>8.9700000000000006</v>
      </c>
      <c r="J14" s="2">
        <v>9.7100000000000009</v>
      </c>
      <c r="K14" s="2">
        <v>11.2</v>
      </c>
      <c r="L14" s="2">
        <v>12.05</v>
      </c>
      <c r="M14" s="2">
        <v>14.3</v>
      </c>
      <c r="N14" s="2">
        <v>14.2</v>
      </c>
      <c r="O14" s="2">
        <v>16.309999999999999</v>
      </c>
      <c r="P14" s="56">
        <v>17.89</v>
      </c>
      <c r="Q14" s="2">
        <v>17.440000000000001</v>
      </c>
      <c r="R14" s="2">
        <v>20.56</v>
      </c>
      <c r="S14" s="2">
        <v>23.69</v>
      </c>
      <c r="T14" s="2">
        <v>26.44</v>
      </c>
      <c r="U14" s="2">
        <v>28.31</v>
      </c>
      <c r="V14" s="2">
        <v>30.35</v>
      </c>
      <c r="W14" s="54">
        <v>3.7946287519747202</v>
      </c>
    </row>
    <row r="15" spans="1:24">
      <c r="B15" s="1" t="s">
        <v>50</v>
      </c>
      <c r="C15" s="2">
        <v>10.44</v>
      </c>
      <c r="D15" s="2">
        <v>10.45</v>
      </c>
      <c r="E15" s="2">
        <v>10.19</v>
      </c>
      <c r="F15" s="2">
        <v>11.06</v>
      </c>
      <c r="G15" s="2">
        <v>10.98</v>
      </c>
      <c r="H15" s="2">
        <v>10.88</v>
      </c>
      <c r="I15" s="2">
        <v>10.99</v>
      </c>
      <c r="J15" s="2">
        <v>10.6</v>
      </c>
      <c r="K15" s="2">
        <v>11.13</v>
      </c>
      <c r="L15" s="2">
        <v>9.51</v>
      </c>
      <c r="M15" s="2">
        <v>10.039999999999999</v>
      </c>
      <c r="N15" s="2">
        <v>10.51</v>
      </c>
      <c r="O15" s="2">
        <v>10.65</v>
      </c>
      <c r="P15" s="56">
        <v>10.8</v>
      </c>
      <c r="Q15" s="2">
        <v>12.32</v>
      </c>
      <c r="R15" s="2">
        <v>10.61</v>
      </c>
      <c r="S15" s="2">
        <v>11.21</v>
      </c>
      <c r="T15" s="2">
        <v>11.22</v>
      </c>
      <c r="U15" s="2">
        <v>11.07</v>
      </c>
      <c r="V15" s="2">
        <v>11.67</v>
      </c>
      <c r="W15" s="54">
        <v>0.117816091954023</v>
      </c>
    </row>
    <row r="16" spans="1:24">
      <c r="B16" s="1" t="s">
        <v>51</v>
      </c>
      <c r="C16" s="2">
        <v>293.37</v>
      </c>
      <c r="D16" s="2">
        <v>285.87</v>
      </c>
      <c r="E16" s="2">
        <v>279.81</v>
      </c>
      <c r="F16" s="2">
        <v>276.64</v>
      </c>
      <c r="G16" s="2">
        <v>275.42</v>
      </c>
      <c r="H16" s="2">
        <v>277.5</v>
      </c>
      <c r="I16" s="2">
        <v>281.3</v>
      </c>
      <c r="J16" s="2">
        <v>289.33</v>
      </c>
      <c r="K16" s="2">
        <v>298.42</v>
      </c>
      <c r="L16" s="2">
        <v>293.45</v>
      </c>
      <c r="M16" s="2">
        <v>295.08</v>
      </c>
      <c r="N16" s="2">
        <v>296.58999999999997</v>
      </c>
      <c r="O16" s="2">
        <v>299.85000000000002</v>
      </c>
      <c r="P16" s="56">
        <v>299.77</v>
      </c>
      <c r="Q16" s="2">
        <v>298.26</v>
      </c>
      <c r="R16" s="2">
        <v>290.52999999999997</v>
      </c>
      <c r="S16" s="2">
        <v>291.82</v>
      </c>
      <c r="T16" s="2">
        <v>290.10000000000002</v>
      </c>
      <c r="U16" s="2">
        <v>294.3</v>
      </c>
      <c r="V16" s="2">
        <v>294.36</v>
      </c>
      <c r="W16" s="54">
        <v>3.3745781777279001E-3</v>
      </c>
    </row>
    <row r="17" spans="1:23">
      <c r="B17" s="16" t="s">
        <v>52</v>
      </c>
      <c r="C17" s="2">
        <v>169.33</v>
      </c>
      <c r="D17" s="2">
        <v>164.68</v>
      </c>
      <c r="E17" s="2">
        <v>161.38999999999999</v>
      </c>
      <c r="F17" s="2">
        <v>160.61000000000001</v>
      </c>
      <c r="G17" s="2">
        <v>157.74</v>
      </c>
      <c r="H17" s="2">
        <v>152.96</v>
      </c>
      <c r="I17" s="2">
        <v>148.26</v>
      </c>
      <c r="J17" s="2">
        <v>146.83000000000001</v>
      </c>
      <c r="K17" s="2">
        <v>143.62</v>
      </c>
      <c r="L17" s="2">
        <v>139.72999999999999</v>
      </c>
      <c r="M17" s="2">
        <v>134.72</v>
      </c>
      <c r="N17" s="2">
        <v>129.51</v>
      </c>
      <c r="O17" s="2">
        <v>124.97</v>
      </c>
      <c r="P17" s="56">
        <v>119.28</v>
      </c>
      <c r="Q17" s="2">
        <v>114.47</v>
      </c>
      <c r="R17" s="2">
        <v>106.07</v>
      </c>
      <c r="S17" s="2">
        <v>102.75</v>
      </c>
      <c r="T17" s="2">
        <v>99.6</v>
      </c>
      <c r="U17" s="2">
        <v>98.02</v>
      </c>
      <c r="V17" s="2">
        <v>97.21</v>
      </c>
      <c r="W17" s="54">
        <v>-0.42591389594283402</v>
      </c>
    </row>
    <row r="18" spans="1:23">
      <c r="B18" s="16" t="s">
        <v>53</v>
      </c>
      <c r="C18" s="2">
        <v>55.97</v>
      </c>
      <c r="D18" s="2">
        <v>56.98</v>
      </c>
      <c r="E18" s="2">
        <v>59.01</v>
      </c>
      <c r="F18" s="2">
        <v>62.59</v>
      </c>
      <c r="G18" s="2">
        <v>67.239999999999995</v>
      </c>
      <c r="H18" s="2">
        <v>73.430000000000007</v>
      </c>
      <c r="I18" s="2">
        <v>79.459999999999994</v>
      </c>
      <c r="J18" s="2">
        <v>85.32</v>
      </c>
      <c r="K18" s="2">
        <v>93.64</v>
      </c>
      <c r="L18" s="2">
        <v>95.04</v>
      </c>
      <c r="M18" s="2">
        <v>98.72</v>
      </c>
      <c r="N18" s="2">
        <v>101.37</v>
      </c>
      <c r="O18" s="2">
        <v>107.55</v>
      </c>
      <c r="P18" s="56">
        <v>112.4</v>
      </c>
      <c r="Q18" s="2">
        <v>115.24</v>
      </c>
      <c r="R18" s="2">
        <v>113.65</v>
      </c>
      <c r="S18" s="2">
        <v>114.9</v>
      </c>
      <c r="T18" s="2">
        <v>114.55</v>
      </c>
      <c r="U18" s="2">
        <v>116.01</v>
      </c>
      <c r="V18" s="2">
        <v>116.06</v>
      </c>
      <c r="W18" s="54">
        <v>1.0736108629623</v>
      </c>
    </row>
    <row r="19" spans="1:23" ht="15.5" thickBot="1">
      <c r="B19" s="16" t="s">
        <v>54</v>
      </c>
      <c r="C19" s="2">
        <v>68.069999999999993</v>
      </c>
      <c r="D19" s="2">
        <v>64.22</v>
      </c>
      <c r="E19" s="2">
        <v>59.41</v>
      </c>
      <c r="F19" s="2">
        <v>53.45</v>
      </c>
      <c r="G19" s="2">
        <v>50.45</v>
      </c>
      <c r="H19" s="2">
        <v>51.11</v>
      </c>
      <c r="I19" s="2">
        <v>53.58</v>
      </c>
      <c r="J19" s="2">
        <v>57.18</v>
      </c>
      <c r="K19" s="2">
        <v>61.16</v>
      </c>
      <c r="L19" s="2">
        <v>58.68</v>
      </c>
      <c r="M19" s="2">
        <v>61.63</v>
      </c>
      <c r="N19" s="2">
        <v>65.709999999999994</v>
      </c>
      <c r="O19" s="2">
        <v>67.33</v>
      </c>
      <c r="P19" s="56">
        <v>68.08</v>
      </c>
      <c r="Q19" s="2">
        <v>68.56</v>
      </c>
      <c r="R19" s="2">
        <v>70.8</v>
      </c>
      <c r="S19" s="2">
        <v>74.17</v>
      </c>
      <c r="T19" s="2">
        <v>75.95</v>
      </c>
      <c r="U19" s="2">
        <v>80.27</v>
      </c>
      <c r="V19" s="2">
        <v>81.09</v>
      </c>
      <c r="W19" s="54">
        <v>0.19127368884971399</v>
      </c>
    </row>
    <row r="20" spans="1:23" ht="15.5" thickBot="1">
      <c r="B20" s="9" t="s">
        <v>55</v>
      </c>
      <c r="C20" s="10">
        <v>847.16</v>
      </c>
      <c r="D20" s="10">
        <v>869.97</v>
      </c>
      <c r="E20" s="10">
        <v>842.57</v>
      </c>
      <c r="F20" s="10">
        <v>862.74</v>
      </c>
      <c r="G20" s="10">
        <v>865.78</v>
      </c>
      <c r="H20" s="10">
        <v>878.27</v>
      </c>
      <c r="I20" s="10">
        <v>875.76</v>
      </c>
      <c r="J20" s="10">
        <v>852.5</v>
      </c>
      <c r="K20" s="10">
        <v>886.25</v>
      </c>
      <c r="L20" s="10">
        <v>866.1</v>
      </c>
      <c r="M20" s="10">
        <v>903.87</v>
      </c>
      <c r="N20" s="10">
        <v>843.21</v>
      </c>
      <c r="O20" s="10">
        <v>874.49</v>
      </c>
      <c r="P20" s="10">
        <v>896.34</v>
      </c>
      <c r="Q20" s="10">
        <v>826.72</v>
      </c>
      <c r="R20" s="10">
        <v>839.36</v>
      </c>
      <c r="S20" s="10">
        <v>854.81</v>
      </c>
      <c r="T20" s="10">
        <v>850.58</v>
      </c>
      <c r="U20" s="10">
        <v>831.42</v>
      </c>
      <c r="V20" s="10">
        <v>834.21</v>
      </c>
      <c r="W20" s="66">
        <v>-1.52863685726426E-2</v>
      </c>
    </row>
    <row r="21" spans="1:23">
      <c r="B21" s="87" t="s">
        <v>381</v>
      </c>
    </row>
    <row r="22" spans="1:23">
      <c r="B22" s="87" t="s">
        <v>382</v>
      </c>
    </row>
    <row r="23" spans="1:23">
      <c r="B23" s="87" t="s">
        <v>383</v>
      </c>
    </row>
    <row r="24" spans="1:23">
      <c r="B24" s="155" t="s">
        <v>363</v>
      </c>
    </row>
    <row r="28" spans="1:23">
      <c r="A28" s="157" t="s">
        <v>377</v>
      </c>
    </row>
    <row r="29" spans="1:23">
      <c r="A29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W17"/>
  <sheetViews>
    <sheetView showGridLines="0" zoomScale="90" zoomScaleNormal="90" workbookViewId="0">
      <selection activeCell="W16" sqref="W16"/>
    </sheetView>
  </sheetViews>
  <sheetFormatPr baseColWidth="10" defaultRowHeight="15" outlineLevelCol="1"/>
  <cols>
    <col min="2" max="2" width="16.074218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7.765625" bestFit="1" customWidth="1"/>
    <col min="25" max="25" width="10.23046875" bestFit="1" customWidth="1"/>
  </cols>
  <sheetData>
    <row r="1" spans="1:23">
      <c r="A1" s="156" t="s">
        <v>376</v>
      </c>
    </row>
    <row r="3" spans="1:23" ht="16">
      <c r="B3" s="71" t="s">
        <v>246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13" t="s">
        <v>56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57</v>
      </c>
      <c r="C6" s="2">
        <v>236.27</v>
      </c>
      <c r="D6" s="2">
        <v>247.23</v>
      </c>
      <c r="E6" s="2">
        <v>241.82</v>
      </c>
      <c r="F6" s="2">
        <v>253.46</v>
      </c>
      <c r="G6" s="2">
        <v>255.49</v>
      </c>
      <c r="H6" s="2">
        <v>261.11</v>
      </c>
      <c r="I6" s="2">
        <v>254.78</v>
      </c>
      <c r="J6" s="2">
        <v>234.18</v>
      </c>
      <c r="K6" s="2">
        <v>248.63</v>
      </c>
      <c r="L6" s="2">
        <v>246.38</v>
      </c>
      <c r="M6" s="2">
        <v>265.77999999999997</v>
      </c>
      <c r="N6" s="2">
        <v>226.26</v>
      </c>
      <c r="O6" s="2">
        <v>244.71</v>
      </c>
      <c r="P6" s="56">
        <v>259.66000000000003</v>
      </c>
      <c r="Q6" s="2">
        <v>219.29</v>
      </c>
      <c r="R6" s="2">
        <v>233.14</v>
      </c>
      <c r="S6" s="2">
        <v>241.51</v>
      </c>
      <c r="T6" s="2">
        <v>236.85</v>
      </c>
      <c r="U6" s="2">
        <v>224.07</v>
      </c>
      <c r="V6" s="2">
        <v>226.87</v>
      </c>
      <c r="W6" s="54">
        <v>-3.9784991746730398E-2</v>
      </c>
    </row>
    <row r="7" spans="1:23">
      <c r="B7" s="1" t="s">
        <v>58</v>
      </c>
      <c r="C7" s="2">
        <v>160.77000000000001</v>
      </c>
      <c r="D7" s="2">
        <v>166.25</v>
      </c>
      <c r="E7" s="2">
        <v>158.83000000000001</v>
      </c>
      <c r="F7" s="2">
        <v>162.56</v>
      </c>
      <c r="G7" s="2">
        <v>165</v>
      </c>
      <c r="H7" s="2">
        <v>166.89</v>
      </c>
      <c r="I7" s="2">
        <v>170.49</v>
      </c>
      <c r="J7" s="2">
        <v>168.52</v>
      </c>
      <c r="K7" s="2">
        <v>171.25</v>
      </c>
      <c r="L7" s="2">
        <v>161.16</v>
      </c>
      <c r="M7" s="2">
        <v>168.6</v>
      </c>
      <c r="N7" s="2">
        <v>162.27000000000001</v>
      </c>
      <c r="O7" s="2">
        <v>163.89</v>
      </c>
      <c r="P7" s="56">
        <v>164.83</v>
      </c>
      <c r="Q7" s="2">
        <v>157.35</v>
      </c>
      <c r="R7" s="2">
        <v>154.82</v>
      </c>
      <c r="S7" s="2">
        <v>155.18</v>
      </c>
      <c r="T7" s="2">
        <v>156.1</v>
      </c>
      <c r="U7" s="2">
        <v>150.72</v>
      </c>
      <c r="V7" s="2">
        <v>150.32</v>
      </c>
      <c r="W7" s="54">
        <v>-6.4999688996703497E-2</v>
      </c>
    </row>
    <row r="8" spans="1:23">
      <c r="B8" s="1" t="s">
        <v>59</v>
      </c>
      <c r="C8" s="2">
        <v>137.65</v>
      </c>
      <c r="D8" s="2">
        <v>144.35</v>
      </c>
      <c r="E8" s="2">
        <v>139.16</v>
      </c>
      <c r="F8" s="2">
        <v>145.24</v>
      </c>
      <c r="G8" s="2">
        <v>144.66999999999999</v>
      </c>
      <c r="H8" s="2">
        <v>149.15</v>
      </c>
      <c r="I8" s="2">
        <v>146.03</v>
      </c>
      <c r="J8" s="2">
        <v>137.76</v>
      </c>
      <c r="K8" s="2">
        <v>144.83000000000001</v>
      </c>
      <c r="L8" s="2">
        <v>142.91999999999999</v>
      </c>
      <c r="M8" s="2">
        <v>152.16</v>
      </c>
      <c r="N8" s="2">
        <v>135.72</v>
      </c>
      <c r="O8" s="2">
        <v>143.61000000000001</v>
      </c>
      <c r="P8" s="56">
        <v>150.12</v>
      </c>
      <c r="Q8" s="2">
        <v>130.97999999999999</v>
      </c>
      <c r="R8" s="2">
        <v>138.27000000000001</v>
      </c>
      <c r="S8" s="2">
        <v>142.08000000000001</v>
      </c>
      <c r="T8" s="2">
        <v>140.02000000000001</v>
      </c>
      <c r="U8" s="2">
        <v>133.84</v>
      </c>
      <c r="V8" s="2">
        <v>134.4</v>
      </c>
      <c r="W8" s="54">
        <v>-2.3610606610969798E-2</v>
      </c>
    </row>
    <row r="9" spans="1:23">
      <c r="B9" s="1" t="s">
        <v>60</v>
      </c>
      <c r="C9" s="2">
        <v>303.27999999999997</v>
      </c>
      <c r="D9" s="2">
        <v>296.01</v>
      </c>
      <c r="E9" s="2">
        <v>291.16000000000003</v>
      </c>
      <c r="F9" s="2">
        <v>288.62</v>
      </c>
      <c r="G9" s="2">
        <v>287.36</v>
      </c>
      <c r="H9" s="2">
        <v>289.66000000000003</v>
      </c>
      <c r="I9" s="2">
        <v>294.60000000000002</v>
      </c>
      <c r="J9" s="2">
        <v>302.61</v>
      </c>
      <c r="K9" s="2">
        <v>312.17</v>
      </c>
      <c r="L9" s="2">
        <v>306.39</v>
      </c>
      <c r="M9" s="2">
        <v>308.44</v>
      </c>
      <c r="N9" s="2">
        <v>309.60000000000002</v>
      </c>
      <c r="O9" s="2">
        <v>313</v>
      </c>
      <c r="P9" s="56">
        <v>312.67</v>
      </c>
      <c r="Q9" s="2">
        <v>311.68</v>
      </c>
      <c r="R9" s="2">
        <v>305.27999999999997</v>
      </c>
      <c r="S9" s="2">
        <v>307.83999999999997</v>
      </c>
      <c r="T9" s="2">
        <v>308</v>
      </c>
      <c r="U9" s="2">
        <v>314.02</v>
      </c>
      <c r="V9" s="2">
        <v>314.29000000000002</v>
      </c>
      <c r="W9" s="54">
        <v>3.6303086256924501E-2</v>
      </c>
    </row>
    <row r="10" spans="1:23" ht="15.5" thickBot="1">
      <c r="B10" s="1" t="s">
        <v>61</v>
      </c>
      <c r="C10" s="2">
        <v>9.19</v>
      </c>
      <c r="D10" s="2">
        <v>16.13</v>
      </c>
      <c r="E10" s="2">
        <v>11.6</v>
      </c>
      <c r="F10" s="2">
        <v>12.86</v>
      </c>
      <c r="G10" s="2">
        <v>13.26</v>
      </c>
      <c r="H10" s="2">
        <v>11.46</v>
      </c>
      <c r="I10" s="2">
        <v>9.86</v>
      </c>
      <c r="J10" s="2">
        <v>9.43</v>
      </c>
      <c r="K10" s="2">
        <v>9.3699999999999992</v>
      </c>
      <c r="L10" s="2">
        <v>9.25</v>
      </c>
      <c r="M10" s="2">
        <v>8.89</v>
      </c>
      <c r="N10" s="2">
        <v>9.36</v>
      </c>
      <c r="O10" s="2">
        <v>9.2799999999999994</v>
      </c>
      <c r="P10" s="56">
        <v>9.06</v>
      </c>
      <c r="Q10" s="2">
        <v>7.42</v>
      </c>
      <c r="R10" s="2">
        <v>7.85</v>
      </c>
      <c r="S10" s="2">
        <v>8.1999999999999993</v>
      </c>
      <c r="T10" s="2">
        <v>9.61</v>
      </c>
      <c r="U10" s="2">
        <v>8.77</v>
      </c>
      <c r="V10" s="2">
        <v>8.33</v>
      </c>
      <c r="W10" s="54">
        <v>-9.3579978237214298E-2</v>
      </c>
    </row>
    <row r="11" spans="1:23" ht="15.5" thickBot="1">
      <c r="B11" s="108" t="s">
        <v>55</v>
      </c>
      <c r="C11" s="103">
        <v>847.16</v>
      </c>
      <c r="D11" s="103">
        <v>869.97</v>
      </c>
      <c r="E11" s="103">
        <v>842.57</v>
      </c>
      <c r="F11" s="103">
        <v>862.74</v>
      </c>
      <c r="G11" s="103">
        <v>865.78</v>
      </c>
      <c r="H11" s="103">
        <v>878.27</v>
      </c>
      <c r="I11" s="103">
        <v>875.76</v>
      </c>
      <c r="J11" s="103">
        <v>852.5</v>
      </c>
      <c r="K11" s="103">
        <v>886.25000000000011</v>
      </c>
      <c r="L11" s="103">
        <v>866.0999999999998</v>
      </c>
      <c r="M11" s="103">
        <v>903.87</v>
      </c>
      <c r="N11" s="103">
        <v>843.21</v>
      </c>
      <c r="O11" s="103">
        <v>874.49</v>
      </c>
      <c r="P11" s="103">
        <v>896.34</v>
      </c>
      <c r="Q11" s="103">
        <v>826.7199999999998</v>
      </c>
      <c r="R11" s="103">
        <v>839.36</v>
      </c>
      <c r="S11" s="103">
        <v>854.81</v>
      </c>
      <c r="T11" s="103">
        <v>850.58</v>
      </c>
      <c r="U11" s="103">
        <v>831.42</v>
      </c>
      <c r="V11" s="103">
        <v>834.21000000000015</v>
      </c>
      <c r="W11" s="66">
        <v>-1.52863685726426E-2</v>
      </c>
    </row>
    <row r="12" spans="1:23">
      <c r="B12" s="155" t="s">
        <v>363</v>
      </c>
    </row>
    <row r="16" spans="1:23">
      <c r="A16" s="157" t="s">
        <v>377</v>
      </c>
    </row>
    <row r="17" spans="1:1">
      <c r="A17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W44"/>
  <sheetViews>
    <sheetView showGridLines="0" zoomScale="90" zoomScaleNormal="90" workbookViewId="0">
      <selection activeCell="X41" sqref="X41"/>
    </sheetView>
  </sheetViews>
  <sheetFormatPr baseColWidth="10" defaultRowHeight="15" outlineLevelCol="1"/>
  <cols>
    <col min="2" max="2" width="27.07421875" bestFit="1" customWidth="1"/>
    <col min="3" max="3" width="8.07421875" bestFit="1" customWidth="1"/>
    <col min="4" max="4" width="5.4609375" bestFit="1" customWidth="1"/>
    <col min="5" max="16" width="5.4609375" hidden="1" customWidth="1" outlineLevel="1"/>
    <col min="17" max="17" width="5.4609375" bestFit="1" customWidth="1" collapsed="1"/>
    <col min="18" max="23" width="5.4609375" bestFit="1" customWidth="1"/>
  </cols>
  <sheetData>
    <row r="1" spans="1:23">
      <c r="A1" s="156" t="s">
        <v>376</v>
      </c>
    </row>
    <row r="3" spans="1:23" ht="16">
      <c r="B3" s="71" t="s">
        <v>247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248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62</v>
      </c>
      <c r="C5" s="11" t="s">
        <v>63</v>
      </c>
      <c r="D5" s="11" t="s">
        <v>1</v>
      </c>
      <c r="E5" s="11" t="s">
        <v>32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37</v>
      </c>
      <c r="K5" s="11" t="s">
        <v>38</v>
      </c>
      <c r="L5" s="11" t="s">
        <v>39</v>
      </c>
      <c r="M5" s="11" t="s">
        <v>40</v>
      </c>
      <c r="N5" s="11" t="s">
        <v>41</v>
      </c>
      <c r="O5" s="11" t="s">
        <v>42</v>
      </c>
      <c r="P5" s="11" t="s">
        <v>43</v>
      </c>
      <c r="Q5" s="11" t="s">
        <v>2</v>
      </c>
      <c r="R5" s="11" t="s">
        <v>3</v>
      </c>
      <c r="S5" s="11" t="s">
        <v>4</v>
      </c>
      <c r="T5" s="11" t="s">
        <v>5</v>
      </c>
      <c r="U5" s="11" t="s">
        <v>6</v>
      </c>
      <c r="V5" s="11" t="s">
        <v>7</v>
      </c>
      <c r="W5" s="11" t="s">
        <v>8</v>
      </c>
    </row>
    <row r="6" spans="1:23">
      <c r="B6" s="8" t="s">
        <v>64</v>
      </c>
      <c r="C6" s="14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0"/>
      <c r="S6" s="60"/>
      <c r="T6" s="60"/>
      <c r="U6" s="60"/>
      <c r="V6" s="60"/>
      <c r="W6" s="60"/>
    </row>
    <row r="7" spans="1:23">
      <c r="B7" s="1" t="s">
        <v>65</v>
      </c>
      <c r="C7" s="14"/>
      <c r="D7" s="58">
        <v>3081</v>
      </c>
      <c r="E7" s="58">
        <v>3256</v>
      </c>
      <c r="F7" s="58">
        <v>3135</v>
      </c>
      <c r="G7" s="58">
        <v>3357</v>
      </c>
      <c r="H7" s="58">
        <v>3339</v>
      </c>
      <c r="I7" s="58">
        <v>3518</v>
      </c>
      <c r="J7" s="58">
        <v>3246</v>
      </c>
      <c r="K7" s="58">
        <v>3101</v>
      </c>
      <c r="L7" s="58">
        <v>3347</v>
      </c>
      <c r="M7" s="58">
        <v>3182</v>
      </c>
      <c r="N7" s="58">
        <v>3586</v>
      </c>
      <c r="O7" s="58">
        <v>2938</v>
      </c>
      <c r="P7" s="58">
        <v>3281</v>
      </c>
      <c r="Q7" s="59">
        <v>3471</v>
      </c>
      <c r="R7" s="58">
        <v>2782</v>
      </c>
      <c r="S7" s="58">
        <v>3075</v>
      </c>
      <c r="T7" s="58">
        <v>3281</v>
      </c>
      <c r="U7" s="58">
        <v>3233</v>
      </c>
      <c r="V7" s="58">
        <v>2891</v>
      </c>
      <c r="W7" s="58">
        <v>3067</v>
      </c>
    </row>
    <row r="8" spans="1:23">
      <c r="B8" s="1" t="s">
        <v>66</v>
      </c>
      <c r="C8" s="14"/>
      <c r="D8" s="58">
        <v>115.4248624862486</v>
      </c>
      <c r="E8" s="58">
        <v>128.72694269426938</v>
      </c>
      <c r="F8" s="58">
        <v>114.6995399539954</v>
      </c>
      <c r="G8" s="58">
        <v>346.32381238123804</v>
      </c>
      <c r="H8" s="58">
        <v>115.9009100910091</v>
      </c>
      <c r="I8" s="58">
        <v>151.34827482748273</v>
      </c>
      <c r="J8" s="58">
        <v>202.42325232523245</v>
      </c>
      <c r="K8" s="58">
        <v>106.18009800980096</v>
      </c>
      <c r="L8" s="58">
        <v>123.63664366436642</v>
      </c>
      <c r="M8" s="58">
        <v>156.71615161516152</v>
      </c>
      <c r="N8" s="58">
        <v>152.55168516851683</v>
      </c>
      <c r="O8" s="58">
        <v>127.56182618261823</v>
      </c>
      <c r="P8" s="58">
        <v>148.10537053705366</v>
      </c>
      <c r="Q8" s="59">
        <v>166.91141114111409</v>
      </c>
      <c r="R8" s="58">
        <v>82.546114611461135</v>
      </c>
      <c r="S8" s="58">
        <v>262.85562556255627</v>
      </c>
      <c r="T8" s="58">
        <v>167.28894889488947</v>
      </c>
      <c r="U8" s="58">
        <v>230.51119111911188</v>
      </c>
      <c r="V8" s="58">
        <v>246.77239723972389</v>
      </c>
      <c r="W8" s="58">
        <v>222.98105810581058</v>
      </c>
    </row>
    <row r="9" spans="1:23" ht="17.5">
      <c r="B9" s="1" t="s">
        <v>350</v>
      </c>
      <c r="C9" s="14" t="s">
        <v>67</v>
      </c>
      <c r="D9" s="58">
        <v>7184.2</v>
      </c>
      <c r="E9" s="58">
        <v>7226.8</v>
      </c>
      <c r="F9" s="58">
        <v>7284.85</v>
      </c>
      <c r="G9" s="58">
        <v>7338.95</v>
      </c>
      <c r="H9" s="58">
        <v>7389.6010000000006</v>
      </c>
      <c r="I9" s="58">
        <v>7437.1139999999996</v>
      </c>
      <c r="J9" s="58">
        <v>7483.9195</v>
      </c>
      <c r="K9" s="58">
        <v>7551.1165000000001</v>
      </c>
      <c r="L9" s="58">
        <v>7647.6749999999993</v>
      </c>
      <c r="M9" s="58">
        <v>7743.8310000000001</v>
      </c>
      <c r="N9" s="58">
        <v>7827.9030000000002</v>
      </c>
      <c r="O9" s="58">
        <v>7912.3310000000001</v>
      </c>
      <c r="P9" s="58">
        <v>7996.8610000000008</v>
      </c>
      <c r="Q9" s="59">
        <v>8089.3455000000004</v>
      </c>
      <c r="R9" s="58">
        <v>8188.6484999999993</v>
      </c>
      <c r="S9" s="58">
        <v>8282.3960000000006</v>
      </c>
      <c r="T9" s="58">
        <v>8373.3379999999997</v>
      </c>
      <c r="U9" s="58">
        <v>8451.84</v>
      </c>
      <c r="V9" s="58">
        <v>8514.3284999999996</v>
      </c>
      <c r="W9" s="58">
        <v>8585.1320992560486</v>
      </c>
    </row>
    <row r="10" spans="1:23">
      <c r="B10" s="1" t="s">
        <v>359</v>
      </c>
      <c r="C10" s="14" t="s">
        <v>68</v>
      </c>
      <c r="D10" s="60">
        <v>499.88911752017884</v>
      </c>
      <c r="E10" s="60">
        <v>506.44978057894173</v>
      </c>
      <c r="F10" s="60">
        <v>507.2733333373663</v>
      </c>
      <c r="G10" s="60">
        <v>507.47409467183525</v>
      </c>
      <c r="H10" s="60">
        <v>521.56270974869699</v>
      </c>
      <c r="I10" s="60">
        <v>537.8106687723166</v>
      </c>
      <c r="J10" s="60">
        <v>559.2619691160271</v>
      </c>
      <c r="K10" s="60">
        <v>582.25813792680992</v>
      </c>
      <c r="L10" s="60">
        <v>594.80406485765604</v>
      </c>
      <c r="M10" s="60">
        <v>581.58688142871665</v>
      </c>
      <c r="N10" s="60">
        <v>599.05018554082676</v>
      </c>
      <c r="O10" s="60">
        <v>609.19095799367551</v>
      </c>
      <c r="P10" s="60">
        <v>615.31956577979417</v>
      </c>
      <c r="Q10" s="61">
        <v>626.71552881427374</v>
      </c>
      <c r="R10" s="60">
        <v>642.06515892082382</v>
      </c>
      <c r="S10" s="60">
        <v>650.62625724039867</v>
      </c>
      <c r="T10" s="60">
        <v>661.83486027703816</v>
      </c>
      <c r="U10" s="60">
        <v>673.74397617544139</v>
      </c>
      <c r="V10" s="60">
        <v>692.2756661467788</v>
      </c>
      <c r="W10" s="60">
        <v>698.70574716803503</v>
      </c>
    </row>
    <row r="11" spans="1:23">
      <c r="B11" s="1" t="s">
        <v>360</v>
      </c>
      <c r="C11" s="14"/>
      <c r="D11" s="60">
        <v>92.156862745098039</v>
      </c>
      <c r="E11" s="60">
        <v>93.137254901960787</v>
      </c>
      <c r="F11" s="60">
        <v>93.725490196078425</v>
      </c>
      <c r="G11" s="60">
        <v>94.313725490196077</v>
      </c>
      <c r="H11" s="60">
        <v>95.098039215686271</v>
      </c>
      <c r="I11" s="60">
        <v>96.17647058823529</v>
      </c>
      <c r="J11" s="60">
        <v>97.156862745098039</v>
      </c>
      <c r="K11" s="60">
        <v>97.941176470588246</v>
      </c>
      <c r="L11" s="60">
        <v>100.29411764705883</v>
      </c>
      <c r="M11" s="60">
        <v>99.803921568627459</v>
      </c>
      <c r="N11" s="60">
        <v>100.49019607843137</v>
      </c>
      <c r="O11" s="60">
        <v>100.68627450980392</v>
      </c>
      <c r="P11" s="60">
        <v>100</v>
      </c>
      <c r="Q11" s="61">
        <v>99.803921568627459</v>
      </c>
      <c r="R11" s="60">
        <v>99.803921568627459</v>
      </c>
      <c r="S11" s="60">
        <v>98.627450980392155</v>
      </c>
      <c r="T11" s="60">
        <v>98.235294117647072</v>
      </c>
      <c r="U11" s="60">
        <v>98.725490196078439</v>
      </c>
      <c r="V11" s="60">
        <v>99.705882352941174</v>
      </c>
      <c r="W11" s="60">
        <v>100</v>
      </c>
    </row>
    <row r="12" spans="1:23">
      <c r="B12" s="1" t="s">
        <v>211</v>
      </c>
      <c r="C12" s="14" t="s">
        <v>67</v>
      </c>
      <c r="D12" s="58">
        <v>3569.1905357943419</v>
      </c>
      <c r="E12" s="58">
        <v>3597.9093160655625</v>
      </c>
      <c r="F12" s="58">
        <v>3627.3433629699089</v>
      </c>
      <c r="G12" s="58">
        <v>3660.352171598784</v>
      </c>
      <c r="H12" s="58">
        <v>3698.5862173864411</v>
      </c>
      <c r="I12" s="58">
        <v>3737.8499448983675</v>
      </c>
      <c r="J12" s="58">
        <v>3780.8807885988094</v>
      </c>
      <c r="K12" s="58">
        <v>3825.1811834540558</v>
      </c>
      <c r="L12" s="58">
        <v>3870.2245296009137</v>
      </c>
      <c r="M12" s="58">
        <v>3910.353341320993</v>
      </c>
      <c r="N12" s="58">
        <v>3956.070007621794</v>
      </c>
      <c r="O12" s="58">
        <v>4002.611633290172</v>
      </c>
      <c r="P12" s="58">
        <v>4045.5226787792049</v>
      </c>
      <c r="Q12" s="59">
        <v>4095.8791185885484</v>
      </c>
      <c r="R12" s="58">
        <v>4144.2402965668634</v>
      </c>
      <c r="S12" s="58">
        <v>4196.8129948336191</v>
      </c>
      <c r="T12" s="58">
        <v>4248.0969672436604</v>
      </c>
      <c r="U12" s="58">
        <v>4297.2945496998354</v>
      </c>
      <c r="V12" s="58">
        <v>4350.4851707998505</v>
      </c>
      <c r="W12" s="58">
        <v>4406.4783934099696</v>
      </c>
    </row>
    <row r="13" spans="1:23">
      <c r="B13" s="1" t="s">
        <v>69</v>
      </c>
      <c r="C13" s="14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58"/>
      <c r="S13" s="58"/>
      <c r="T13" s="58"/>
      <c r="U13" s="58"/>
      <c r="V13" s="58"/>
      <c r="W13" s="58"/>
    </row>
    <row r="14" spans="1:23" ht="17.5">
      <c r="B14" s="1" t="s">
        <v>70</v>
      </c>
      <c r="C14" s="14" t="s">
        <v>347</v>
      </c>
      <c r="D14" s="58">
        <v>638.55673335154029</v>
      </c>
      <c r="E14" s="58">
        <v>645.56043176125354</v>
      </c>
      <c r="F14" s="58">
        <v>652.95081142481843</v>
      </c>
      <c r="G14" s="58">
        <v>660.75813752836814</v>
      </c>
      <c r="H14" s="58">
        <v>668.99190367805181</v>
      </c>
      <c r="I14" s="58">
        <v>677.90705689721312</v>
      </c>
      <c r="J14" s="58">
        <v>687.44099912518129</v>
      </c>
      <c r="K14" s="58">
        <v>697.08950364410191</v>
      </c>
      <c r="L14" s="58">
        <v>706.80641887144566</v>
      </c>
      <c r="M14" s="58">
        <v>715.78641204881524</v>
      </c>
      <c r="N14" s="58">
        <v>725.3968806518551</v>
      </c>
      <c r="O14" s="58">
        <v>734.86086828277303</v>
      </c>
      <c r="P14" s="58">
        <v>743.89938588042241</v>
      </c>
      <c r="Q14" s="59">
        <v>754.1006425963435</v>
      </c>
      <c r="R14" s="58">
        <v>763.88720419562105</v>
      </c>
      <c r="S14" s="58">
        <v>774.01284921553986</v>
      </c>
      <c r="T14" s="58">
        <v>784.01887211535427</v>
      </c>
      <c r="U14" s="58">
        <v>793.6135552695157</v>
      </c>
      <c r="V14" s="58">
        <v>803.54683410238954</v>
      </c>
      <c r="W14" s="58">
        <v>814.70796684797176</v>
      </c>
    </row>
    <row r="15" spans="1:23" ht="17.5">
      <c r="B15" s="1" t="s">
        <v>71</v>
      </c>
      <c r="C15" s="14" t="s">
        <v>347</v>
      </c>
      <c r="D15" s="58">
        <v>416.31852492896098</v>
      </c>
      <c r="E15" s="58">
        <v>421.6939434074219</v>
      </c>
      <c r="F15" s="58">
        <v>427.36163145195525</v>
      </c>
      <c r="G15" s="58">
        <v>433.56669614178247</v>
      </c>
      <c r="H15" s="58">
        <v>440.61275728437499</v>
      </c>
      <c r="I15" s="58">
        <v>447.78906590333338</v>
      </c>
      <c r="J15" s="58">
        <v>455.62476897768101</v>
      </c>
      <c r="K15" s="58">
        <v>463.5827068418871</v>
      </c>
      <c r="L15" s="58">
        <v>471.50609394433576</v>
      </c>
      <c r="M15" s="58">
        <v>478.59268681289291</v>
      </c>
      <c r="N15" s="58">
        <v>486.29507366813982</v>
      </c>
      <c r="O15" s="58">
        <v>493.87586828277301</v>
      </c>
      <c r="P15" s="58">
        <v>500.89238588042235</v>
      </c>
      <c r="Q15" s="59">
        <v>508.85664259634348</v>
      </c>
      <c r="R15" s="58">
        <v>516.39720419562104</v>
      </c>
      <c r="S15" s="58">
        <v>524.21484921553986</v>
      </c>
      <c r="T15" s="58">
        <v>531.86387211535418</v>
      </c>
      <c r="U15" s="58">
        <v>538.95555526951568</v>
      </c>
      <c r="V15" s="58">
        <v>546.5868341023895</v>
      </c>
      <c r="W15" s="58">
        <v>554.76696684797173</v>
      </c>
    </row>
    <row r="16" spans="1:23" ht="17.5">
      <c r="B16" s="1" t="s">
        <v>72</v>
      </c>
      <c r="C16" s="14" t="s">
        <v>347</v>
      </c>
      <c r="D16" s="58">
        <v>139.68202924416107</v>
      </c>
      <c r="E16" s="58">
        <v>140.90716013683797</v>
      </c>
      <c r="F16" s="58">
        <v>142.26513028603367</v>
      </c>
      <c r="G16" s="58">
        <v>143.50171297325195</v>
      </c>
      <c r="H16" s="58">
        <v>144.56235088613423</v>
      </c>
      <c r="I16" s="58">
        <v>145.71160190085817</v>
      </c>
      <c r="J16" s="58">
        <v>146.85770276060896</v>
      </c>
      <c r="K16" s="58">
        <v>147.99962637474457</v>
      </c>
      <c r="L16" s="58">
        <v>149.19366411107362</v>
      </c>
      <c r="M16" s="58">
        <v>150.47083928920446</v>
      </c>
      <c r="N16" s="58">
        <v>151.75177693275785</v>
      </c>
      <c r="O16" s="58">
        <v>153.15</v>
      </c>
      <c r="P16" s="58">
        <v>154.566</v>
      </c>
      <c r="Q16" s="59">
        <v>156.08799999999999</v>
      </c>
      <c r="R16" s="58">
        <v>157.64599999999999</v>
      </c>
      <c r="S16" s="58">
        <v>159.25399999999999</v>
      </c>
      <c r="T16" s="58">
        <v>160.88300000000001</v>
      </c>
      <c r="U16" s="58">
        <v>162.60900000000001</v>
      </c>
      <c r="V16" s="58">
        <v>164.24600000000001</v>
      </c>
      <c r="W16" s="58">
        <v>166.322</v>
      </c>
    </row>
    <row r="17" spans="2:23" ht="17.5">
      <c r="B17" s="1" t="s">
        <v>73</v>
      </c>
      <c r="C17" s="14" t="s">
        <v>347</v>
      </c>
      <c r="D17" s="58">
        <v>82.556179178418191</v>
      </c>
      <c r="E17" s="58">
        <v>82.959328216993683</v>
      </c>
      <c r="F17" s="58">
        <v>83.324049686829497</v>
      </c>
      <c r="G17" s="58">
        <v>83.689728413333654</v>
      </c>
      <c r="H17" s="58">
        <v>83.816795507542537</v>
      </c>
      <c r="I17" s="58">
        <v>84.406389093021488</v>
      </c>
      <c r="J17" s="58">
        <v>84.958527386891276</v>
      </c>
      <c r="K17" s="58">
        <v>85.5071704274702</v>
      </c>
      <c r="L17" s="58">
        <v>86.106660816036339</v>
      </c>
      <c r="M17" s="58">
        <v>86.722885946717795</v>
      </c>
      <c r="N17" s="58">
        <v>87.350030050957471</v>
      </c>
      <c r="O17" s="58">
        <v>87.834999999999994</v>
      </c>
      <c r="P17" s="58">
        <v>88.441000000000003</v>
      </c>
      <c r="Q17" s="59">
        <v>89.156000000000006</v>
      </c>
      <c r="R17" s="58">
        <v>89.843999999999994</v>
      </c>
      <c r="S17" s="58">
        <v>90.543999999999997</v>
      </c>
      <c r="T17" s="58">
        <v>91.272000000000006</v>
      </c>
      <c r="U17" s="58">
        <v>92.049000000000007</v>
      </c>
      <c r="V17" s="58">
        <v>92.713999999999999</v>
      </c>
      <c r="W17" s="58">
        <v>93.619</v>
      </c>
    </row>
    <row r="18" spans="2:23" ht="17.5">
      <c r="B18" s="1" t="s">
        <v>351</v>
      </c>
      <c r="C18" s="14" t="s">
        <v>74</v>
      </c>
      <c r="D18" s="67">
        <v>4.5847179999999996</v>
      </c>
      <c r="E18" s="67">
        <v>4.7065609999999998</v>
      </c>
      <c r="F18" s="67">
        <v>4.808916</v>
      </c>
      <c r="G18" s="67">
        <v>4.8882959999999995</v>
      </c>
      <c r="H18" s="67">
        <v>4.9691929999999997</v>
      </c>
      <c r="I18" s="67">
        <v>5.0401119999999997</v>
      </c>
      <c r="J18" s="67">
        <v>5.1080639999999997</v>
      </c>
      <c r="K18" s="67">
        <v>5.1863429999999999</v>
      </c>
      <c r="L18" s="67">
        <v>5.2451449999999999</v>
      </c>
      <c r="M18" s="67">
        <v>5.2732969999999995</v>
      </c>
      <c r="N18" s="67">
        <v>5.3599549999999994</v>
      </c>
      <c r="O18" s="67">
        <v>5.480302</v>
      </c>
      <c r="P18" s="67">
        <v>5.6053280000000001</v>
      </c>
      <c r="Q18" s="68">
        <v>5.6936419999999996</v>
      </c>
      <c r="R18" s="67">
        <v>5.784084</v>
      </c>
      <c r="S18" s="67">
        <v>5.8856419999999998</v>
      </c>
      <c r="T18" s="67">
        <v>5.9805120000000001</v>
      </c>
      <c r="U18" s="67">
        <v>6.0532579999999996</v>
      </c>
      <c r="V18" s="67">
        <v>6.113791</v>
      </c>
      <c r="W18" s="67">
        <v>6.1602619999999995</v>
      </c>
    </row>
    <row r="19" spans="2:23" ht="15.5" thickBot="1">
      <c r="B19" s="1" t="s">
        <v>75</v>
      </c>
      <c r="C19" s="14" t="s">
        <v>76</v>
      </c>
      <c r="D19" s="67">
        <v>3.5452469999999998</v>
      </c>
      <c r="E19" s="67">
        <v>3.6297129999999997</v>
      </c>
      <c r="F19" s="67">
        <v>3.7009509999999999</v>
      </c>
      <c r="G19" s="67">
        <v>3.7538899999999997</v>
      </c>
      <c r="H19" s="67">
        <v>3.8113509999999997</v>
      </c>
      <c r="I19" s="67">
        <v>3.8614419999999998</v>
      </c>
      <c r="J19" s="67">
        <v>3.9000139999999996</v>
      </c>
      <c r="K19" s="67">
        <v>3.9557869999999999</v>
      </c>
      <c r="L19" s="67">
        <v>3.989811</v>
      </c>
      <c r="M19" s="67">
        <v>4.0096020000000001</v>
      </c>
      <c r="N19" s="67">
        <v>4.075825</v>
      </c>
      <c r="O19" s="67">
        <v>4.1630029999999998</v>
      </c>
      <c r="P19" s="67">
        <v>4.2547249999999996</v>
      </c>
      <c r="Q19" s="68">
        <v>4.3208849999999996</v>
      </c>
      <c r="R19" s="67">
        <v>4.3844899999999996</v>
      </c>
      <c r="S19" s="67">
        <v>4.4580690000000001</v>
      </c>
      <c r="T19" s="67">
        <v>4.5240289999999996</v>
      </c>
      <c r="U19" s="67">
        <v>4.5708229999999999</v>
      </c>
      <c r="V19" s="67">
        <v>4.6026879999999997</v>
      </c>
      <c r="W19" s="67">
        <v>4.6239520000000001</v>
      </c>
    </row>
    <row r="20" spans="2:23">
      <c r="B20" s="12" t="s">
        <v>361</v>
      </c>
      <c r="C20" s="78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80"/>
      <c r="R20" s="79"/>
      <c r="S20" s="79"/>
      <c r="T20" s="79"/>
      <c r="U20" s="79"/>
      <c r="V20" s="79"/>
      <c r="W20" s="79"/>
    </row>
    <row r="21" spans="2:23" ht="17.5">
      <c r="B21" s="75" t="s">
        <v>348</v>
      </c>
      <c r="C21" s="1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61"/>
      <c r="R21" s="76"/>
      <c r="S21" s="76"/>
      <c r="T21" s="76"/>
      <c r="U21" s="76"/>
      <c r="V21" s="76"/>
      <c r="W21" s="76"/>
    </row>
    <row r="22" spans="2:23">
      <c r="B22" s="85" t="s">
        <v>77</v>
      </c>
      <c r="C22" s="14" t="s">
        <v>78</v>
      </c>
      <c r="D22" s="76">
        <v>55.123404255319151</v>
      </c>
      <c r="E22" s="76">
        <v>50.463157894736838</v>
      </c>
      <c r="F22" s="76">
        <v>43.638075313807533</v>
      </c>
      <c r="G22" s="76">
        <v>46.546777546777548</v>
      </c>
      <c r="H22" s="76">
        <v>53.103092783505154</v>
      </c>
      <c r="I22" s="76">
        <v>72.886850152905197</v>
      </c>
      <c r="J22" s="76">
        <v>81.414732593340048</v>
      </c>
      <c r="K22" s="76">
        <v>82.294294294294275</v>
      </c>
      <c r="L22" s="76">
        <v>109.27859237536657</v>
      </c>
      <c r="M22" s="76">
        <v>69.035363457760312</v>
      </c>
      <c r="N22" s="76">
        <v>84.983414634146342</v>
      </c>
      <c r="O22" s="76">
        <v>97.332035053554037</v>
      </c>
      <c r="P22" s="76">
        <v>103.9</v>
      </c>
      <c r="Q22" s="61">
        <v>100.64734774066797</v>
      </c>
      <c r="R22" s="76">
        <v>99.194499017681721</v>
      </c>
      <c r="S22" s="76">
        <v>75.252882703777331</v>
      </c>
      <c r="T22" s="76">
        <v>71.226946107784428</v>
      </c>
      <c r="U22" s="76">
        <v>79.938828202581917</v>
      </c>
      <c r="V22" s="76">
        <v>95.800098328416922</v>
      </c>
      <c r="W22" s="76">
        <v>90.528333333333364</v>
      </c>
    </row>
    <row r="23" spans="2:23">
      <c r="B23" s="85" t="s">
        <v>44</v>
      </c>
      <c r="C23" s="14" t="s">
        <v>79</v>
      </c>
      <c r="D23" s="76">
        <v>19.803191489361701</v>
      </c>
      <c r="E23" s="76">
        <v>19.72357894736842</v>
      </c>
      <c r="F23" s="76">
        <v>19.493096234309625</v>
      </c>
      <c r="G23" s="76">
        <v>19.000415800415798</v>
      </c>
      <c r="H23" s="76">
        <v>18.622886597938145</v>
      </c>
      <c r="I23" s="76">
        <v>18.008562691131498</v>
      </c>
      <c r="J23" s="76">
        <v>17.013723511604439</v>
      </c>
      <c r="K23" s="76">
        <v>16.703903903903903</v>
      </c>
      <c r="L23" s="76">
        <v>16.670967741935485</v>
      </c>
      <c r="M23" s="76">
        <v>17.794891944990177</v>
      </c>
      <c r="N23" s="76">
        <v>18.678439024390244</v>
      </c>
      <c r="O23" s="76">
        <v>19.625316455696201</v>
      </c>
      <c r="P23" s="76">
        <v>19.139999999999997</v>
      </c>
      <c r="Q23" s="61">
        <v>18.917092337917484</v>
      </c>
      <c r="R23" s="76">
        <v>19.187622789783887</v>
      </c>
      <c r="S23" s="76">
        <v>20.095825049701791</v>
      </c>
      <c r="T23" s="76">
        <v>20.389820359281433</v>
      </c>
      <c r="U23" s="76">
        <v>20.359483614697123</v>
      </c>
      <c r="V23" s="76">
        <v>20.793657817109146</v>
      </c>
      <c r="W23" s="76">
        <v>21.073333333333338</v>
      </c>
    </row>
    <row r="24" spans="2:23">
      <c r="B24" s="85" t="s">
        <v>80</v>
      </c>
      <c r="C24" s="14" t="s">
        <v>79</v>
      </c>
      <c r="D24" s="76">
        <v>6.5106382978723403</v>
      </c>
      <c r="E24" s="76">
        <v>7.6231578947368419</v>
      </c>
      <c r="F24" s="76">
        <v>7.0418410041841009</v>
      </c>
      <c r="G24" s="76">
        <v>6.8918918918918921</v>
      </c>
      <c r="H24" s="76">
        <v>6.9402061855670105</v>
      </c>
      <c r="I24" s="76">
        <v>7.4862385321100922</v>
      </c>
      <c r="J24" s="76">
        <v>8.9545913218970732</v>
      </c>
      <c r="K24" s="76">
        <v>9.2912912912912908</v>
      </c>
      <c r="L24" s="76">
        <v>10.170087976539588</v>
      </c>
      <c r="M24" s="76">
        <v>9.6188605108055008</v>
      </c>
      <c r="N24" s="76">
        <v>9.0556097560975619</v>
      </c>
      <c r="O24" s="76">
        <v>9.4352482960077904</v>
      </c>
      <c r="P24" s="76">
        <v>10.01</v>
      </c>
      <c r="Q24" s="61">
        <v>10.069744597249509</v>
      </c>
      <c r="R24" s="76">
        <v>10.33025540275049</v>
      </c>
      <c r="S24" s="76">
        <v>9.8147117296222675</v>
      </c>
      <c r="T24" s="76">
        <v>9.7928143712574833</v>
      </c>
      <c r="U24" s="76">
        <v>9.4605759682224413</v>
      </c>
      <c r="V24" s="76">
        <v>9.836430678466078</v>
      </c>
      <c r="W24" s="76">
        <v>10.235000000000001</v>
      </c>
    </row>
    <row r="25" spans="2:23">
      <c r="B25" s="85" t="s">
        <v>49</v>
      </c>
      <c r="C25" s="14" t="s">
        <v>81</v>
      </c>
      <c r="D25" s="76">
        <v>45.202819148936172</v>
      </c>
      <c r="E25" s="76">
        <v>44.871052631578941</v>
      </c>
      <c r="F25" s="76">
        <v>45.394979079497915</v>
      </c>
      <c r="G25" s="76">
        <v>45.79838877338878</v>
      </c>
      <c r="H25" s="76">
        <v>46.070876288659804</v>
      </c>
      <c r="I25" s="76">
        <v>46.95361875637105</v>
      </c>
      <c r="J25" s="76">
        <v>50.148284561049444</v>
      </c>
      <c r="K25" s="76">
        <v>51.695995995995986</v>
      </c>
      <c r="L25" s="76">
        <v>52.419990224828943</v>
      </c>
      <c r="M25" s="76">
        <v>52.320208262515138</v>
      </c>
      <c r="N25" s="76">
        <v>52.680926829268287</v>
      </c>
      <c r="O25" s="76">
        <v>54.920593962999014</v>
      </c>
      <c r="P25" s="76">
        <v>54.511666666666663</v>
      </c>
      <c r="Q25" s="61">
        <v>55.740962671905699</v>
      </c>
      <c r="R25" s="76">
        <v>56.085397044749605</v>
      </c>
      <c r="S25" s="76">
        <v>57.151688599300194</v>
      </c>
      <c r="T25" s="76">
        <v>55.314164846889952</v>
      </c>
      <c r="U25" s="76">
        <v>53.223212514157375</v>
      </c>
      <c r="V25" s="76">
        <v>52.73678912388592</v>
      </c>
      <c r="W25" s="76">
        <v>52.031841576431333</v>
      </c>
    </row>
    <row r="26" spans="2:23">
      <c r="B26" s="85" t="s">
        <v>48</v>
      </c>
      <c r="C26" s="14" t="s">
        <v>82</v>
      </c>
      <c r="D26" s="76">
        <v>16.602127659574467</v>
      </c>
      <c r="E26" s="76">
        <v>19.61621052631579</v>
      </c>
      <c r="F26" s="76">
        <v>19.247698744769874</v>
      </c>
      <c r="G26" s="76">
        <v>18.958004158004158</v>
      </c>
      <c r="H26" s="76">
        <v>18.433608247422683</v>
      </c>
      <c r="I26" s="76">
        <v>19.256269113149848</v>
      </c>
      <c r="J26" s="76">
        <v>20.86316851664985</v>
      </c>
      <c r="K26" s="76">
        <v>21.849849849849846</v>
      </c>
      <c r="L26" s="76">
        <v>22.792961876832845</v>
      </c>
      <c r="M26" s="76">
        <v>23.506090373280941</v>
      </c>
      <c r="N26" s="76">
        <v>21.444878048780488</v>
      </c>
      <c r="O26" s="76">
        <v>22.213673995568975</v>
      </c>
      <c r="P26" s="76">
        <v>22.807267144319347</v>
      </c>
      <c r="Q26" s="61">
        <v>23.028880358259613</v>
      </c>
      <c r="R26" s="76">
        <v>23.581396681634367</v>
      </c>
      <c r="S26" s="76">
        <v>23.12466450020451</v>
      </c>
      <c r="T26" s="76">
        <v>22.598164689756565</v>
      </c>
      <c r="U26" s="76">
        <v>22.508764536567874</v>
      </c>
      <c r="V26" s="76">
        <v>22.648735295307851</v>
      </c>
      <c r="W26" s="76">
        <v>23.437675318101117</v>
      </c>
    </row>
    <row r="27" spans="2:23">
      <c r="B27" s="85" t="s">
        <v>52</v>
      </c>
      <c r="C27" s="14" t="s">
        <v>83</v>
      </c>
      <c r="D27" s="77">
        <v>1.5191489361702128</v>
      </c>
      <c r="E27" s="77">
        <v>1.4494736842105262</v>
      </c>
      <c r="F27" s="77">
        <v>1.3763598326359834</v>
      </c>
      <c r="G27" s="77">
        <v>1.3889812889812889</v>
      </c>
      <c r="H27" s="77">
        <v>1.4721649484536083</v>
      </c>
      <c r="I27" s="77">
        <v>1.5908256880733946</v>
      </c>
      <c r="J27" s="77">
        <v>1.687991927346115</v>
      </c>
      <c r="K27" s="77">
        <v>1.7153153153153151</v>
      </c>
      <c r="L27" s="77">
        <v>1.7847507331378298</v>
      </c>
      <c r="M27" s="77">
        <v>1.5129666011787819</v>
      </c>
      <c r="N27" s="77">
        <v>1.6320000000000001</v>
      </c>
      <c r="O27" s="77">
        <v>1.7182083739045764</v>
      </c>
      <c r="P27" s="77">
        <v>1.81</v>
      </c>
      <c r="Q27" s="68">
        <v>1.7734774066797641</v>
      </c>
      <c r="R27" s="77">
        <v>1.7233791748526521</v>
      </c>
      <c r="S27" s="77">
        <v>1.5107355864811134</v>
      </c>
      <c r="T27" s="77">
        <v>1.4353293413173651</v>
      </c>
      <c r="U27" s="77">
        <v>1.5294935451837139</v>
      </c>
      <c r="V27" s="77">
        <v>1.6339724680432643</v>
      </c>
      <c r="W27" s="77">
        <v>1.5958333333333334</v>
      </c>
    </row>
    <row r="28" spans="2:23">
      <c r="B28" s="85" t="s">
        <v>53</v>
      </c>
      <c r="C28" s="14" t="s">
        <v>83</v>
      </c>
      <c r="D28" s="77">
        <v>1.5625531914893618</v>
      </c>
      <c r="E28" s="77">
        <v>1.503157894736842</v>
      </c>
      <c r="F28" s="77">
        <v>1.4190376569037657</v>
      </c>
      <c r="G28" s="77">
        <v>1.4419958419958421</v>
      </c>
      <c r="H28" s="77">
        <v>1.5247422680412372</v>
      </c>
      <c r="I28" s="77">
        <v>1.7051987767584098</v>
      </c>
      <c r="J28" s="77">
        <v>1.7909182643794148</v>
      </c>
      <c r="K28" s="77">
        <v>1.807207207207207</v>
      </c>
      <c r="L28" s="77">
        <v>2.0240469208211138</v>
      </c>
      <c r="M28" s="77">
        <v>1.6031434184675835</v>
      </c>
      <c r="N28" s="77">
        <v>1.7116097560975612</v>
      </c>
      <c r="O28" s="77">
        <v>1.8473222979552093</v>
      </c>
      <c r="P28" s="77">
        <v>1.93</v>
      </c>
      <c r="Q28" s="68">
        <v>1.8937131630648329</v>
      </c>
      <c r="R28" s="77">
        <v>1.823575638506876</v>
      </c>
      <c r="S28" s="77">
        <v>1.5715705765407555</v>
      </c>
      <c r="T28" s="77">
        <v>1.4760479041916166</v>
      </c>
      <c r="U28" s="77">
        <v>1.6003972194637537</v>
      </c>
      <c r="V28" s="77">
        <v>1.7451327433628319</v>
      </c>
      <c r="W28" s="77">
        <v>1.7441666666666662</v>
      </c>
    </row>
    <row r="29" spans="2:23" ht="17.5">
      <c r="B29" s="75" t="s">
        <v>349</v>
      </c>
      <c r="C29" s="14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61"/>
      <c r="R29" s="76"/>
      <c r="S29" s="76"/>
      <c r="T29" s="76"/>
      <c r="U29" s="76"/>
      <c r="V29" s="76"/>
      <c r="W29" s="76"/>
    </row>
    <row r="30" spans="2:23" ht="17.5">
      <c r="B30" s="85" t="s">
        <v>336</v>
      </c>
      <c r="C30" s="14" t="s">
        <v>78</v>
      </c>
      <c r="D30" s="76">
        <v>40.282124616956075</v>
      </c>
      <c r="E30" s="76">
        <v>36.147389969293755</v>
      </c>
      <c r="F30" s="76">
        <v>30.872049689440992</v>
      </c>
      <c r="G30" s="76">
        <v>34.126168224299064</v>
      </c>
      <c r="H30" s="76">
        <v>40.83299075025694</v>
      </c>
      <c r="I30" s="76">
        <v>58.122256097560971</v>
      </c>
      <c r="J30" s="76">
        <v>65.594642857142858</v>
      </c>
      <c r="K30" s="76">
        <v>65.115652173913034</v>
      </c>
      <c r="L30" s="76">
        <v>85.803086997193631</v>
      </c>
      <c r="M30" s="76">
        <v>52.058909444985389</v>
      </c>
      <c r="N30" s="76">
        <v>67.497376093294449</v>
      </c>
      <c r="O30" s="76">
        <v>83.548335015136217</v>
      </c>
      <c r="P30" s="76">
        <v>90.7</v>
      </c>
      <c r="Q30" s="61">
        <v>86.8</v>
      </c>
      <c r="R30" s="76">
        <v>81.210618556701021</v>
      </c>
      <c r="S30" s="76">
        <v>57.919607843137257</v>
      </c>
      <c r="T30" s="76">
        <v>45.946947835738065</v>
      </c>
      <c r="U30" s="76">
        <v>55.579207920792072</v>
      </c>
      <c r="V30" s="76">
        <v>70.914393125671324</v>
      </c>
      <c r="W30" s="76">
        <v>65.649075081610434</v>
      </c>
    </row>
    <row r="31" spans="2:23">
      <c r="B31" s="85" t="s">
        <v>44</v>
      </c>
      <c r="C31" s="14" t="s">
        <v>79</v>
      </c>
      <c r="D31" s="76">
        <v>17.736159346271705</v>
      </c>
      <c r="E31" s="76">
        <v>17.571647901740018</v>
      </c>
      <c r="F31" s="76">
        <v>17.467080745341612</v>
      </c>
      <c r="G31" s="76">
        <v>17.215887850467286</v>
      </c>
      <c r="H31" s="76">
        <v>16.635662898252825</v>
      </c>
      <c r="I31" s="76">
        <v>15.751829268292681</v>
      </c>
      <c r="J31" s="76">
        <v>15.474107142857141</v>
      </c>
      <c r="K31" s="76">
        <v>14.691304347826087</v>
      </c>
      <c r="L31" s="76">
        <v>14.040505144995322</v>
      </c>
      <c r="M31" s="76">
        <v>14.805744888023368</v>
      </c>
      <c r="N31" s="76">
        <v>15.158309037900873</v>
      </c>
      <c r="O31" s="76">
        <v>16.036528758829466</v>
      </c>
      <c r="P31" s="76">
        <v>16.2</v>
      </c>
      <c r="Q31" s="61">
        <v>16.100000000000001</v>
      </c>
      <c r="R31" s="76">
        <v>16.383711340206187</v>
      </c>
      <c r="S31" s="76">
        <v>17.632352941176471</v>
      </c>
      <c r="T31" s="76">
        <v>17.856159822419528</v>
      </c>
      <c r="U31" s="76">
        <v>17.267326732673265</v>
      </c>
      <c r="V31" s="76">
        <v>16.753920515574652</v>
      </c>
      <c r="W31" s="76">
        <v>16.972687704026114</v>
      </c>
    </row>
    <row r="32" spans="2:23">
      <c r="B32" s="85" t="s">
        <v>80</v>
      </c>
      <c r="C32" s="14" t="s">
        <v>79</v>
      </c>
      <c r="D32" s="76">
        <v>4.2085801838610823</v>
      </c>
      <c r="E32" s="76">
        <v>5.4221084953940633</v>
      </c>
      <c r="F32" s="76">
        <v>4.7729813664596268</v>
      </c>
      <c r="G32" s="76">
        <v>4.7878504672897186</v>
      </c>
      <c r="H32" s="76">
        <v>4.7386433710174716</v>
      </c>
      <c r="I32" s="76">
        <v>5.2838414634146336</v>
      </c>
      <c r="J32" s="76">
        <v>6.1312499999999996</v>
      </c>
      <c r="K32" s="76">
        <v>6.4452173913043476</v>
      </c>
      <c r="L32" s="76">
        <v>7.1579045837231057</v>
      </c>
      <c r="M32" s="76">
        <v>6.9730282375851989</v>
      </c>
      <c r="N32" s="76">
        <v>6.1967930029154514</v>
      </c>
      <c r="O32" s="76">
        <v>6.9293642785065588</v>
      </c>
      <c r="P32" s="76">
        <v>7.5</v>
      </c>
      <c r="Q32" s="61">
        <v>7.4</v>
      </c>
      <c r="R32" s="76">
        <v>7.686185567010309</v>
      </c>
      <c r="S32" s="76">
        <v>7.587254901960784</v>
      </c>
      <c r="T32" s="76">
        <v>7.512652608213096</v>
      </c>
      <c r="U32" s="76">
        <v>7.338613861386138</v>
      </c>
      <c r="V32" s="76">
        <v>7.6920515574650912</v>
      </c>
      <c r="W32" s="76">
        <v>8.1127312295973883</v>
      </c>
    </row>
    <row r="33" spans="1:23" ht="15.5" thickBot="1">
      <c r="B33" s="86" t="s">
        <v>53</v>
      </c>
      <c r="C33" s="82" t="s">
        <v>83</v>
      </c>
      <c r="D33" s="83">
        <v>1.1874208375893769</v>
      </c>
      <c r="E33" s="83">
        <v>1.1406509723643807</v>
      </c>
      <c r="F33" s="83">
        <v>1.0937236024844719</v>
      </c>
      <c r="G33" s="83">
        <v>1.1307476635514018</v>
      </c>
      <c r="H33" s="83">
        <v>1.2058335046248714</v>
      </c>
      <c r="I33" s="83">
        <v>1.3767896341463413</v>
      </c>
      <c r="J33" s="83">
        <v>1.4257589285714283</v>
      </c>
      <c r="K33" s="83">
        <v>1.3999391304347824</v>
      </c>
      <c r="L33" s="83">
        <v>1.5692329279700656</v>
      </c>
      <c r="M33" s="83">
        <v>1.2541898734177217</v>
      </c>
      <c r="N33" s="83">
        <v>1.3470874635568515</v>
      </c>
      <c r="O33" s="83">
        <v>1.6105822401614529</v>
      </c>
      <c r="P33" s="83">
        <v>1.74</v>
      </c>
      <c r="Q33" s="84">
        <v>1.651</v>
      </c>
      <c r="R33" s="83">
        <v>1.5210556701030926</v>
      </c>
      <c r="S33" s="83">
        <v>1.0750392156862745</v>
      </c>
      <c r="T33" s="83">
        <v>0.84381243063263023</v>
      </c>
      <c r="U33" s="83">
        <v>1.0403564356435642</v>
      </c>
      <c r="V33" s="83">
        <v>1.3287228786251342</v>
      </c>
      <c r="W33" s="83">
        <v>1.2318541893362349</v>
      </c>
    </row>
    <row r="34" spans="1:23">
      <c r="B34" s="87" t="s">
        <v>386</v>
      </c>
    </row>
    <row r="35" spans="1:23">
      <c r="B35" s="87" t="s">
        <v>387</v>
      </c>
    </row>
    <row r="36" spans="1:23">
      <c r="B36" s="87" t="s">
        <v>388</v>
      </c>
    </row>
    <row r="37" spans="1:23">
      <c r="B37" s="87" t="s">
        <v>389</v>
      </c>
    </row>
    <row r="38" spans="1:23">
      <c r="B38" s="87" t="s">
        <v>390</v>
      </c>
    </row>
    <row r="39" spans="1:23">
      <c r="B39" s="155" t="s">
        <v>362</v>
      </c>
    </row>
    <row r="43" spans="1:23">
      <c r="A43" s="157" t="s">
        <v>377</v>
      </c>
    </row>
    <row r="44" spans="1:23">
      <c r="A44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W26"/>
  <sheetViews>
    <sheetView showGridLines="0" zoomScale="90" zoomScaleNormal="90" workbookViewId="0">
      <selection activeCell="A25" sqref="A25:A26"/>
    </sheetView>
  </sheetViews>
  <sheetFormatPr baseColWidth="10" defaultRowHeight="15" outlineLevelCol="1"/>
  <cols>
    <col min="2" max="2" width="16.69140625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249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262.17321477566992</v>
      </c>
      <c r="D6" s="2">
        <v>282.60919349894732</v>
      </c>
      <c r="E6" s="2">
        <v>262.42969782825122</v>
      </c>
      <c r="F6" s="2">
        <v>281.9749292580222</v>
      </c>
      <c r="G6" s="2">
        <v>277.64052592657049</v>
      </c>
      <c r="H6" s="2">
        <v>286.16791215133543</v>
      </c>
      <c r="I6" s="2">
        <v>275.2388635177702</v>
      </c>
      <c r="J6" s="2">
        <v>243.9511828945075</v>
      </c>
      <c r="K6" s="2">
        <v>268.42999102654301</v>
      </c>
      <c r="L6" s="2">
        <v>261.52299609760041</v>
      </c>
      <c r="M6" s="2">
        <v>293.30786314805306</v>
      </c>
      <c r="N6" s="2">
        <v>226.23981557687512</v>
      </c>
      <c r="O6" s="2">
        <v>254.81809103393022</v>
      </c>
      <c r="P6" s="56">
        <v>279.8815440530193</v>
      </c>
      <c r="Q6" s="2">
        <v>209.58950716808275</v>
      </c>
      <c r="R6" s="2">
        <v>231.88273752666117</v>
      </c>
      <c r="S6" s="2">
        <v>248.24499585675349</v>
      </c>
      <c r="T6" s="2">
        <v>238.90196667149141</v>
      </c>
      <c r="U6" s="2">
        <v>218.67096231344485</v>
      </c>
      <c r="V6" s="2">
        <v>223.0648255821209</v>
      </c>
      <c r="W6" s="54">
        <v>-0.149170040986118</v>
      </c>
    </row>
    <row r="7" spans="1:23">
      <c r="B7" s="1" t="s">
        <v>86</v>
      </c>
      <c r="C7" s="2">
        <v>46.172301625441783</v>
      </c>
      <c r="D7" s="2">
        <v>45.765767154877786</v>
      </c>
      <c r="E7" s="2">
        <v>45.828357551449379</v>
      </c>
      <c r="F7" s="2">
        <v>45.96146263806358</v>
      </c>
      <c r="G7" s="2">
        <v>45.909470295335694</v>
      </c>
      <c r="H7" s="2">
        <v>45.956762308101332</v>
      </c>
      <c r="I7" s="2">
        <v>45.745931739145377</v>
      </c>
      <c r="J7" s="2">
        <v>45.781487730704789</v>
      </c>
      <c r="K7" s="2">
        <v>46.164261021385421</v>
      </c>
      <c r="L7" s="2">
        <v>46.217668757249406</v>
      </c>
      <c r="M7" s="2">
        <v>46.706328243970759</v>
      </c>
      <c r="N7" s="2">
        <v>44.926844441793889</v>
      </c>
      <c r="O7" s="2">
        <v>45.501874407601036</v>
      </c>
      <c r="P7" s="56">
        <v>46.002315258753924</v>
      </c>
      <c r="Q7" s="2">
        <v>44.449351064143677</v>
      </c>
      <c r="R7" s="2">
        <v>45.037255079751965</v>
      </c>
      <c r="S7" s="2">
        <v>45.746158569978562</v>
      </c>
      <c r="T7" s="2">
        <v>45.656418671145055</v>
      </c>
      <c r="U7" s="2">
        <v>45.366203350103575</v>
      </c>
      <c r="V7" s="2">
        <v>45.570661177084133</v>
      </c>
      <c r="W7" s="54">
        <v>-1.30303326275192E-2</v>
      </c>
    </row>
    <row r="8" spans="1:23">
      <c r="B8" s="1" t="s">
        <v>87</v>
      </c>
      <c r="C8" s="2">
        <v>95.423034657017155</v>
      </c>
      <c r="D8" s="2">
        <v>96.437285868417234</v>
      </c>
      <c r="E8" s="2">
        <v>91.875398948800452</v>
      </c>
      <c r="F8" s="2">
        <v>92.946726581964043</v>
      </c>
      <c r="G8" s="2">
        <v>94.310359515989603</v>
      </c>
      <c r="H8" s="2">
        <v>95.61113329635117</v>
      </c>
      <c r="I8" s="2">
        <v>97.993429104606847</v>
      </c>
      <c r="J8" s="2">
        <v>97.709843018448225</v>
      </c>
      <c r="K8" s="2">
        <v>99.023478628891382</v>
      </c>
      <c r="L8" s="2">
        <v>93.052840826112373</v>
      </c>
      <c r="M8" s="2">
        <v>98.585016892402535</v>
      </c>
      <c r="N8" s="2">
        <v>96.824380959264602</v>
      </c>
      <c r="O8" s="2">
        <v>94.804793447295111</v>
      </c>
      <c r="P8" s="56">
        <v>95.577414935167212</v>
      </c>
      <c r="Q8" s="2">
        <v>94.839942553489649</v>
      </c>
      <c r="R8" s="2">
        <v>92.621368398481849</v>
      </c>
      <c r="S8" s="2">
        <v>92.519873138034512</v>
      </c>
      <c r="T8" s="2">
        <v>93.413528914978386</v>
      </c>
      <c r="U8" s="2">
        <v>94.444093791613597</v>
      </c>
      <c r="V8" s="2">
        <v>95.929544511331059</v>
      </c>
      <c r="W8" s="54">
        <v>5.3080459674592602E-3</v>
      </c>
    </row>
    <row r="9" spans="1:23">
      <c r="B9" s="1" t="s">
        <v>88</v>
      </c>
      <c r="C9" s="2">
        <v>24.945457211014975</v>
      </c>
      <c r="D9" s="2">
        <v>25.31879691801327</v>
      </c>
      <c r="E9" s="2">
        <v>25.440017970819504</v>
      </c>
      <c r="F9" s="2">
        <v>25.81045148107394</v>
      </c>
      <c r="G9" s="2">
        <v>26.142939188744052</v>
      </c>
      <c r="H9" s="2">
        <v>26.265592854311642</v>
      </c>
      <c r="I9" s="2">
        <v>26.581170359476666</v>
      </c>
      <c r="J9" s="2">
        <v>26.986328862744443</v>
      </c>
      <c r="K9" s="2">
        <v>27.396095167792527</v>
      </c>
      <c r="L9" s="2">
        <v>27.152893905930007</v>
      </c>
      <c r="M9" s="2">
        <v>27.512217744690894</v>
      </c>
      <c r="N9" s="2">
        <v>27.151437847176638</v>
      </c>
      <c r="O9" s="2">
        <v>26.655140454894955</v>
      </c>
      <c r="P9" s="56">
        <v>26.07850339355597</v>
      </c>
      <c r="Q9" s="2">
        <v>25.694319425947988</v>
      </c>
      <c r="R9" s="2">
        <v>24.655842675783695</v>
      </c>
      <c r="S9" s="2">
        <v>23.714850077260731</v>
      </c>
      <c r="T9" s="2">
        <v>22.088814544336959</v>
      </c>
      <c r="U9" s="2">
        <v>20.620942907622652</v>
      </c>
      <c r="V9" s="2">
        <v>19.859479051685831</v>
      </c>
      <c r="W9" s="54">
        <v>-0.20388394232691701</v>
      </c>
    </row>
    <row r="10" spans="1:23">
      <c r="B10" s="1" t="s">
        <v>89</v>
      </c>
      <c r="C10" s="2">
        <v>18.328418665770378</v>
      </c>
      <c r="D10" s="2">
        <v>19.021479634700874</v>
      </c>
      <c r="E10" s="2">
        <v>18.490623841770905</v>
      </c>
      <c r="F10" s="2">
        <v>20.584903299031048</v>
      </c>
      <c r="G10" s="2">
        <v>19.095672013637532</v>
      </c>
      <c r="H10" s="2">
        <v>19.832721869304812</v>
      </c>
      <c r="I10" s="2">
        <v>20.211192832297037</v>
      </c>
      <c r="J10" s="2">
        <v>18.764337891897537</v>
      </c>
      <c r="K10" s="2">
        <v>19.772762843593334</v>
      </c>
      <c r="L10" s="2">
        <v>20.155167138167087</v>
      </c>
      <c r="M10" s="2">
        <v>20.963979296496703</v>
      </c>
      <c r="N10" s="2">
        <v>19.780936553479318</v>
      </c>
      <c r="O10" s="2">
        <v>20.724534919667509</v>
      </c>
      <c r="P10" s="56">
        <v>21.634803452669168</v>
      </c>
      <c r="Q10" s="2">
        <v>19.217198625801039</v>
      </c>
      <c r="R10" s="2">
        <v>21.99559058784947</v>
      </c>
      <c r="S10" s="2">
        <v>21.820144955567098</v>
      </c>
      <c r="T10" s="2">
        <v>22.432505604239861</v>
      </c>
      <c r="U10" s="2">
        <v>22.410449621252695</v>
      </c>
      <c r="V10" s="2">
        <v>22.570229919197935</v>
      </c>
      <c r="W10" s="54">
        <v>0.23143356395221601</v>
      </c>
    </row>
    <row r="11" spans="1:23">
      <c r="B11" s="1" t="s">
        <v>90</v>
      </c>
      <c r="C11" s="2">
        <v>9.0406279161354384</v>
      </c>
      <c r="D11" s="2">
        <v>9.3612035233272692</v>
      </c>
      <c r="E11" s="2">
        <v>9.5521991983628549</v>
      </c>
      <c r="F11" s="2">
        <v>9.6352194416152077</v>
      </c>
      <c r="G11" s="2">
        <v>9.8171823908748514</v>
      </c>
      <c r="H11" s="2">
        <v>10.045565431601</v>
      </c>
      <c r="I11" s="2">
        <v>10.398901494296817</v>
      </c>
      <c r="J11" s="2">
        <v>10.903299814703338</v>
      </c>
      <c r="K11" s="2">
        <v>11.428207295464063</v>
      </c>
      <c r="L11" s="2">
        <v>11.610774543597895</v>
      </c>
      <c r="M11" s="2">
        <v>11.891886587278293</v>
      </c>
      <c r="N11" s="2">
        <v>11.756998792783266</v>
      </c>
      <c r="O11" s="2">
        <v>11.712723480523918</v>
      </c>
      <c r="P11" s="56">
        <v>11.638689667369938</v>
      </c>
      <c r="Q11" s="2">
        <v>11.508570384499302</v>
      </c>
      <c r="R11" s="2">
        <v>11.343306368957768</v>
      </c>
      <c r="S11" s="2">
        <v>11.21251790136958</v>
      </c>
      <c r="T11" s="2">
        <v>11.014586673869385</v>
      </c>
      <c r="U11" s="2">
        <v>10.922155404630928</v>
      </c>
      <c r="V11" s="2">
        <v>10.913435283627127</v>
      </c>
      <c r="W11" s="54">
        <v>0.20715456767656101</v>
      </c>
    </row>
    <row r="12" spans="1:23">
      <c r="B12" s="1" t="s">
        <v>91</v>
      </c>
      <c r="C12" s="2">
        <v>68.362910772474592</v>
      </c>
      <c r="D12" s="2">
        <v>68.174684771411307</v>
      </c>
      <c r="E12" s="2">
        <v>68.848146115443996</v>
      </c>
      <c r="F12" s="2">
        <v>68.423035407594313</v>
      </c>
      <c r="G12" s="2">
        <v>69.447510513186643</v>
      </c>
      <c r="H12" s="2">
        <v>70.069592622569019</v>
      </c>
      <c r="I12" s="2">
        <v>70.954869481952727</v>
      </c>
      <c r="J12" s="2">
        <v>72.804727511867526</v>
      </c>
      <c r="K12" s="2">
        <v>73.74378980730782</v>
      </c>
      <c r="L12" s="2">
        <v>71.014896359127945</v>
      </c>
      <c r="M12" s="2">
        <v>72.668726934357892</v>
      </c>
      <c r="N12" s="2">
        <v>72.385079795190478</v>
      </c>
      <c r="O12" s="2">
        <v>71.490096803698606</v>
      </c>
      <c r="P12" s="56">
        <v>71.301955486905641</v>
      </c>
      <c r="Q12" s="2">
        <v>70.958787923810377</v>
      </c>
      <c r="R12" s="2">
        <v>69.780183559073009</v>
      </c>
      <c r="S12" s="2">
        <v>68.891710428479868</v>
      </c>
      <c r="T12" s="2">
        <v>69.60157615697814</v>
      </c>
      <c r="U12" s="2">
        <v>69.117630114620923</v>
      </c>
      <c r="V12" s="2">
        <v>69.629368952674156</v>
      </c>
      <c r="W12" s="54">
        <v>1.8525515749535398E-2</v>
      </c>
    </row>
    <row r="13" spans="1:23">
      <c r="B13" s="1" t="s">
        <v>92</v>
      </c>
      <c r="C13" s="2">
        <v>224.3645362139099</v>
      </c>
      <c r="D13" s="2">
        <v>225.41126297430682</v>
      </c>
      <c r="E13" s="2">
        <v>226.4786377848888</v>
      </c>
      <c r="F13" s="2">
        <v>227.58293284178725</v>
      </c>
      <c r="G13" s="2">
        <v>228.05885591770712</v>
      </c>
      <c r="H13" s="2">
        <v>227.81163990877866</v>
      </c>
      <c r="I13" s="2">
        <v>228.11939484801894</v>
      </c>
      <c r="J13" s="2">
        <v>228.99286688810901</v>
      </c>
      <c r="K13" s="2">
        <v>230.72483468973348</v>
      </c>
      <c r="L13" s="2">
        <v>232.22590870218593</v>
      </c>
      <c r="M13" s="2">
        <v>234.63343096972059</v>
      </c>
      <c r="N13" s="2">
        <v>234.45134984066135</v>
      </c>
      <c r="O13" s="2">
        <v>234.50081285279396</v>
      </c>
      <c r="P13" s="56">
        <v>235.00558957257704</v>
      </c>
      <c r="Q13" s="2">
        <v>234.97306172544376</v>
      </c>
      <c r="R13" s="2">
        <v>235.19472218423331</v>
      </c>
      <c r="S13" s="2">
        <v>236.30584682999674</v>
      </c>
      <c r="T13" s="2">
        <v>235.7582713095739</v>
      </c>
      <c r="U13" s="2">
        <v>234.31788127097434</v>
      </c>
      <c r="V13" s="2">
        <v>232.92325691812624</v>
      </c>
      <c r="W13" s="54">
        <v>3.8146495202149099E-2</v>
      </c>
    </row>
    <row r="14" spans="1:23" ht="15.5" thickBot="1">
      <c r="B14" s="1" t="s">
        <v>93</v>
      </c>
      <c r="C14" s="2">
        <v>14.423226681828153</v>
      </c>
      <c r="D14" s="2">
        <v>14.599291332828429</v>
      </c>
      <c r="E14" s="2">
        <v>14.818071963765227</v>
      </c>
      <c r="F14" s="2">
        <v>15.172232488647829</v>
      </c>
      <c r="G14" s="2">
        <v>15.715467330976921</v>
      </c>
      <c r="H14" s="2">
        <v>16.245117039523702</v>
      </c>
      <c r="I14" s="2">
        <v>16.414171190662021</v>
      </c>
      <c r="J14" s="2">
        <v>16.804186949783229</v>
      </c>
      <c r="K14" s="2">
        <v>16.866076346272333</v>
      </c>
      <c r="L14" s="2">
        <v>16.556089074667735</v>
      </c>
      <c r="M14" s="2">
        <v>17.83436532979168</v>
      </c>
      <c r="N14" s="2">
        <v>18.102008398809971</v>
      </c>
      <c r="O14" s="2">
        <v>18.579390162551018</v>
      </c>
      <c r="P14" s="57">
        <v>19.263838605979053</v>
      </c>
      <c r="Q14" s="2">
        <v>19.483611637671196</v>
      </c>
      <c r="R14" s="2">
        <v>19.592966777715151</v>
      </c>
      <c r="S14" s="2">
        <v>19.907061883704092</v>
      </c>
      <c r="T14" s="2">
        <v>20.048772302295589</v>
      </c>
      <c r="U14" s="2">
        <v>20.591569205041065</v>
      </c>
      <c r="V14" s="2">
        <v>21.06045927297713</v>
      </c>
      <c r="W14" s="54">
        <v>0.46017668151269098</v>
      </c>
    </row>
    <row r="15" spans="1:23" ht="18" thickBot="1">
      <c r="B15" s="9" t="s">
        <v>352</v>
      </c>
      <c r="C15" s="10">
        <v>763.2337285192624</v>
      </c>
      <c r="D15" s="10">
        <v>786.69896567683031</v>
      </c>
      <c r="E15" s="10">
        <v>763.76115120355223</v>
      </c>
      <c r="F15" s="10">
        <v>788.0918934377994</v>
      </c>
      <c r="G15" s="10">
        <v>786.13798309302297</v>
      </c>
      <c r="H15" s="10">
        <v>798.00603748187677</v>
      </c>
      <c r="I15" s="10">
        <v>791.65792456822669</v>
      </c>
      <c r="J15" s="10">
        <v>762.69826156276554</v>
      </c>
      <c r="K15" s="10">
        <v>793.5494968269835</v>
      </c>
      <c r="L15" s="10">
        <v>779.50923540463884</v>
      </c>
      <c r="M15" s="10">
        <v>824.10381514676237</v>
      </c>
      <c r="N15" s="10">
        <v>751.6188522060346</v>
      </c>
      <c r="O15" s="10">
        <v>778.78745756295632</v>
      </c>
      <c r="P15" s="10">
        <v>806.38465442599727</v>
      </c>
      <c r="Q15" s="10">
        <v>730.71435050888977</v>
      </c>
      <c r="R15" s="10">
        <v>752.10397315850742</v>
      </c>
      <c r="S15" s="10">
        <v>768.36315964114465</v>
      </c>
      <c r="T15" s="10">
        <v>758.91644084890868</v>
      </c>
      <c r="U15" s="10">
        <v>736.46188797930461</v>
      </c>
      <c r="V15" s="10">
        <v>741.52126066882454</v>
      </c>
      <c r="W15" s="66">
        <v>-2.8447993110265E-2</v>
      </c>
    </row>
    <row r="16" spans="1:23">
      <c r="B16" s="1" t="s">
        <v>94</v>
      </c>
      <c r="C16" s="2">
        <v>16.103935430304023</v>
      </c>
      <c r="D16" s="2">
        <v>9.8508335180280397</v>
      </c>
      <c r="E16" s="2">
        <v>10.330949709122615</v>
      </c>
      <c r="F16" s="2">
        <v>13.708517433482163</v>
      </c>
      <c r="G16" s="2">
        <v>14.694809512678255</v>
      </c>
      <c r="H16" s="2">
        <v>15.2057426184078</v>
      </c>
      <c r="I16" s="2">
        <v>16.249187660043905</v>
      </c>
      <c r="J16" s="2">
        <v>20.214786946564701</v>
      </c>
      <c r="K16" s="2">
        <v>19.098495066077163</v>
      </c>
      <c r="L16" s="2">
        <v>17.563770043303606</v>
      </c>
      <c r="M16" s="2">
        <v>14.57599206768619</v>
      </c>
      <c r="N16" s="2">
        <v>11.90500314534644</v>
      </c>
      <c r="O16" s="2">
        <v>11.884343968691569</v>
      </c>
      <c r="P16" s="56">
        <v>13.112617422503531</v>
      </c>
      <c r="Q16" s="2">
        <v>12.27778608681021</v>
      </c>
      <c r="R16" s="2">
        <v>3.9388063496387158</v>
      </c>
      <c r="S16" s="2">
        <v>3.6638754062500394</v>
      </c>
      <c r="T16" s="2">
        <v>3.6833220914897269</v>
      </c>
      <c r="U16" s="2">
        <v>3.6838518152341018</v>
      </c>
      <c r="V16" s="2">
        <v>3.6072214444977972</v>
      </c>
      <c r="W16" s="54">
        <v>-0.77600373150343105</v>
      </c>
    </row>
    <row r="17" spans="1:23" ht="15.5" thickBot="1">
      <c r="B17" s="1" t="s">
        <v>95</v>
      </c>
      <c r="C17" s="2">
        <v>63.983196635706847</v>
      </c>
      <c r="D17" s="2">
        <v>60.354863751725681</v>
      </c>
      <c r="E17" s="2">
        <v>55.685714330778737</v>
      </c>
      <c r="F17" s="2">
        <v>49.941685408535911</v>
      </c>
      <c r="G17" s="2">
        <v>47.045433206296572</v>
      </c>
      <c r="H17" s="2">
        <v>46.877682130637147</v>
      </c>
      <c r="I17" s="2">
        <v>50.044657266426015</v>
      </c>
      <c r="J17" s="2">
        <v>53.426207919418559</v>
      </c>
      <c r="K17" s="2">
        <v>57.753920225077401</v>
      </c>
      <c r="L17" s="2">
        <v>55.151210373073191</v>
      </c>
      <c r="M17" s="2">
        <v>58.017317526133823</v>
      </c>
      <c r="N17" s="2">
        <v>62.065531845347444</v>
      </c>
      <c r="O17" s="2">
        <v>63.523908547286631</v>
      </c>
      <c r="P17" s="56">
        <v>64.231152000000009</v>
      </c>
      <c r="Q17" s="2">
        <v>64.511543000000003</v>
      </c>
      <c r="R17" s="2">
        <v>66.912188999999998</v>
      </c>
      <c r="S17" s="2">
        <v>70.125069000000011</v>
      </c>
      <c r="T17" s="2">
        <v>72.342426883720933</v>
      </c>
      <c r="U17" s="2">
        <v>76.729784418604638</v>
      </c>
      <c r="V17" s="2">
        <v>77.549278418604658</v>
      </c>
      <c r="W17" s="54">
        <v>0.21202569574848401</v>
      </c>
    </row>
    <row r="18" spans="1:23" ht="15.5" thickBot="1">
      <c r="B18" s="108" t="s">
        <v>96</v>
      </c>
      <c r="C18" s="103">
        <v>843.32086058527318</v>
      </c>
      <c r="D18" s="103">
        <v>856.90466294658404</v>
      </c>
      <c r="E18" s="103">
        <v>829.77781524345369</v>
      </c>
      <c r="F18" s="103">
        <v>851.74209627981736</v>
      </c>
      <c r="G18" s="103">
        <v>847.87822581199794</v>
      </c>
      <c r="H18" s="103">
        <v>860.08946223092164</v>
      </c>
      <c r="I18" s="103">
        <v>857.95176949469658</v>
      </c>
      <c r="J18" s="103">
        <v>836.33925642874874</v>
      </c>
      <c r="K18" s="103">
        <v>870.40191211813806</v>
      </c>
      <c r="L18" s="103">
        <v>852.22421582101583</v>
      </c>
      <c r="M18" s="103">
        <v>896.69712474058247</v>
      </c>
      <c r="N18" s="103">
        <v>825.58938719672858</v>
      </c>
      <c r="O18" s="103">
        <v>854.19571007893444</v>
      </c>
      <c r="P18" s="103">
        <v>883.72842384850071</v>
      </c>
      <c r="Q18" s="103">
        <v>807.50367959569996</v>
      </c>
      <c r="R18" s="103">
        <v>822.95496850814641</v>
      </c>
      <c r="S18" s="103">
        <v>842.15210404739469</v>
      </c>
      <c r="T18" s="103">
        <v>834.94218982411928</v>
      </c>
      <c r="U18" s="103">
        <v>816.87552421314331</v>
      </c>
      <c r="V18" s="103">
        <v>822.67776053192699</v>
      </c>
      <c r="W18" s="66">
        <v>-2.4478346283311001E-2</v>
      </c>
    </row>
    <row r="19" spans="1:23">
      <c r="B19" s="87" t="s">
        <v>368</v>
      </c>
    </row>
    <row r="20" spans="1:23">
      <c r="B20" s="87" t="s">
        <v>97</v>
      </c>
    </row>
    <row r="21" spans="1:23">
      <c r="B21" s="155" t="s">
        <v>369</v>
      </c>
    </row>
    <row r="25" spans="1:23">
      <c r="A25" s="157" t="s">
        <v>377</v>
      </c>
    </row>
    <row r="26" spans="1:23">
      <c r="A26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W26"/>
  <sheetViews>
    <sheetView showGridLines="0" zoomScale="90" zoomScaleNormal="90" workbookViewId="0">
      <selection activeCell="X19" sqref="X19"/>
    </sheetView>
  </sheetViews>
  <sheetFormatPr baseColWidth="10" defaultRowHeight="15" outlineLevelCol="1"/>
  <cols>
    <col min="2" max="2" width="19.84375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250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251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247.36239004702045</v>
      </c>
      <c r="D6" s="2">
        <v>266.47665601327139</v>
      </c>
      <c r="E6" s="2">
        <v>247.05344759145495</v>
      </c>
      <c r="F6" s="2">
        <v>265.18963872472534</v>
      </c>
      <c r="G6" s="2">
        <v>260.68795608958135</v>
      </c>
      <c r="H6" s="2">
        <v>268.27474605300205</v>
      </c>
      <c r="I6" s="2">
        <v>257.41202618870631</v>
      </c>
      <c r="J6" s="2">
        <v>227.58844519019462</v>
      </c>
      <c r="K6" s="2">
        <v>249.98047177366922</v>
      </c>
      <c r="L6" s="2">
        <v>243.13261062720781</v>
      </c>
      <c r="M6" s="2">
        <v>272.5282538285536</v>
      </c>
      <c r="N6" s="2">
        <v>209.49012524445945</v>
      </c>
      <c r="O6" s="2">
        <v>235.81839800414326</v>
      </c>
      <c r="P6" s="56">
        <v>258.64556490296837</v>
      </c>
      <c r="Q6" s="2">
        <v>192.9791452373384</v>
      </c>
      <c r="R6" s="2">
        <v>213.33279517168853</v>
      </c>
      <c r="S6" s="2">
        <v>228.19869713593556</v>
      </c>
      <c r="T6" s="2">
        <v>219.31106098557225</v>
      </c>
      <c r="U6" s="2">
        <v>200.37939732169571</v>
      </c>
      <c r="V6" s="2">
        <v>204.18013010949585</v>
      </c>
      <c r="W6" s="69">
        <v>-0.174570838878603</v>
      </c>
    </row>
    <row r="7" spans="1:23">
      <c r="B7" s="1" t="s">
        <v>86</v>
      </c>
      <c r="C7" s="2">
        <v>37.142500025434749</v>
      </c>
      <c r="D7" s="2">
        <v>36.703939678381289</v>
      </c>
      <c r="E7" s="2">
        <v>36.735746409318722</v>
      </c>
      <c r="F7" s="2">
        <v>36.730097473591869</v>
      </c>
      <c r="G7" s="2">
        <v>36.639505343437541</v>
      </c>
      <c r="H7" s="2">
        <v>36.654408231896078</v>
      </c>
      <c r="I7" s="2">
        <v>36.440449137690443</v>
      </c>
      <c r="J7" s="2">
        <v>36.507160338981706</v>
      </c>
      <c r="K7" s="2">
        <v>36.790964904987959</v>
      </c>
      <c r="L7" s="2">
        <v>36.791618828219015</v>
      </c>
      <c r="M7" s="2">
        <v>37.120318308426619</v>
      </c>
      <c r="N7" s="2">
        <v>35.547943722549086</v>
      </c>
      <c r="O7" s="2">
        <v>36.133224928040157</v>
      </c>
      <c r="P7" s="56">
        <v>36.507442996222103</v>
      </c>
      <c r="Q7" s="2">
        <v>35.084354993764421</v>
      </c>
      <c r="R7" s="2">
        <v>35.536177691111497</v>
      </c>
      <c r="S7" s="2">
        <v>36.154942928430721</v>
      </c>
      <c r="T7" s="2">
        <v>36.058134389039296</v>
      </c>
      <c r="U7" s="2">
        <v>35.768447294401241</v>
      </c>
      <c r="V7" s="2">
        <v>35.906016130951826</v>
      </c>
      <c r="W7" s="69">
        <v>-3.32902710812732E-2</v>
      </c>
    </row>
    <row r="8" spans="1:23">
      <c r="B8" s="1" t="s">
        <v>87</v>
      </c>
      <c r="C8" s="2">
        <v>65.78325759820207</v>
      </c>
      <c r="D8" s="2">
        <v>68.478879451753627</v>
      </c>
      <c r="E8" s="2">
        <v>62.823209916585967</v>
      </c>
      <c r="F8" s="2">
        <v>63.55391211007808</v>
      </c>
      <c r="G8" s="2">
        <v>64.999962482579477</v>
      </c>
      <c r="H8" s="2">
        <v>65.840348211822331</v>
      </c>
      <c r="I8" s="2">
        <v>68.841620018363585</v>
      </c>
      <c r="J8" s="2">
        <v>65.389136573553301</v>
      </c>
      <c r="K8" s="2">
        <v>67.742119000387987</v>
      </c>
      <c r="L8" s="2">
        <v>64.856126756648081</v>
      </c>
      <c r="M8" s="2">
        <v>68.776304102387115</v>
      </c>
      <c r="N8" s="2">
        <v>66.844615830306296</v>
      </c>
      <c r="O8" s="2">
        <v>65.667454805142</v>
      </c>
      <c r="P8" s="56">
        <v>66.245115390137428</v>
      </c>
      <c r="Q8" s="2">
        <v>65.272120605625517</v>
      </c>
      <c r="R8" s="2">
        <v>63.776377649012424</v>
      </c>
      <c r="S8" s="2">
        <v>64.139681889042549</v>
      </c>
      <c r="T8" s="2">
        <v>64.798883673684642</v>
      </c>
      <c r="U8" s="2">
        <v>65.687462506783845</v>
      </c>
      <c r="V8" s="2">
        <v>67.06512072384136</v>
      </c>
      <c r="W8" s="69">
        <v>1.9486160650005899E-2</v>
      </c>
    </row>
    <row r="9" spans="1:23">
      <c r="B9" s="1" t="s">
        <v>88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56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69"/>
    </row>
    <row r="10" spans="1:23">
      <c r="B10" s="1" t="s">
        <v>89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56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69"/>
    </row>
    <row r="11" spans="1:23">
      <c r="B11" s="1" t="s">
        <v>90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56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69"/>
    </row>
    <row r="12" spans="1:23">
      <c r="B12" s="1" t="s">
        <v>91</v>
      </c>
      <c r="C12" s="2">
        <v>2.6262811499947101</v>
      </c>
      <c r="D12" s="2">
        <v>0.54525502269717774</v>
      </c>
      <c r="E12" s="2">
        <v>2.4155117634418954</v>
      </c>
      <c r="F12" s="2">
        <v>2.6095280050420162</v>
      </c>
      <c r="G12" s="2">
        <v>2.2878032616708266</v>
      </c>
      <c r="H12" s="2">
        <v>2.4497322922545695</v>
      </c>
      <c r="I12" s="2">
        <v>1.2026158166325365</v>
      </c>
      <c r="J12" s="2">
        <v>3.4710267749094279</v>
      </c>
      <c r="K12" s="2">
        <v>2.3012670893769793</v>
      </c>
      <c r="L12" s="2">
        <v>1.2902052302814366</v>
      </c>
      <c r="M12" s="2">
        <v>1.4048865118857419</v>
      </c>
      <c r="N12" s="2">
        <v>1.3870444306583702</v>
      </c>
      <c r="O12" s="2">
        <v>1.4511156106180356</v>
      </c>
      <c r="P12" s="56">
        <v>1.5110246243080043</v>
      </c>
      <c r="Q12" s="2">
        <v>1.4755529502486986</v>
      </c>
      <c r="R12" s="2">
        <v>1.4701744411225375</v>
      </c>
      <c r="S12" s="2">
        <v>1.4946182855661185</v>
      </c>
      <c r="T12" s="2">
        <v>1.5796157519251441</v>
      </c>
      <c r="U12" s="2">
        <v>1.6455422676244256</v>
      </c>
      <c r="V12" s="2">
        <v>1.7032241424648926</v>
      </c>
      <c r="W12" s="69">
        <v>-0.35146922770689498</v>
      </c>
    </row>
    <row r="13" spans="1:23">
      <c r="B13" s="1" t="s">
        <v>92</v>
      </c>
      <c r="C13" s="2">
        <v>214.02849865495136</v>
      </c>
      <c r="D13" s="2">
        <v>214.87083925810228</v>
      </c>
      <c r="E13" s="2">
        <v>215.58263388632551</v>
      </c>
      <c r="F13" s="2">
        <v>216.02174876140921</v>
      </c>
      <c r="G13" s="2">
        <v>216.66049713381125</v>
      </c>
      <c r="H13" s="2">
        <v>216.26290084600959</v>
      </c>
      <c r="I13" s="2">
        <v>216.17684047845336</v>
      </c>
      <c r="J13" s="2">
        <v>217.11368293623036</v>
      </c>
      <c r="K13" s="2">
        <v>218.61019990160412</v>
      </c>
      <c r="L13" s="2">
        <v>220.39421296771616</v>
      </c>
      <c r="M13" s="2">
        <v>222.44743323627273</v>
      </c>
      <c r="N13" s="2">
        <v>222.57920985249262</v>
      </c>
      <c r="O13" s="2">
        <v>222.47502778251931</v>
      </c>
      <c r="P13" s="56">
        <v>222.83590775279427</v>
      </c>
      <c r="Q13" s="2">
        <v>223.04673447096945</v>
      </c>
      <c r="R13" s="2">
        <v>222.99720278801013</v>
      </c>
      <c r="S13" s="2">
        <v>223.84477107369955</v>
      </c>
      <c r="T13" s="2">
        <v>223.43799199386376</v>
      </c>
      <c r="U13" s="2">
        <v>222.0745809996946</v>
      </c>
      <c r="V13" s="2">
        <v>220.73708106334755</v>
      </c>
      <c r="W13" s="69">
        <v>3.13443417608208E-2</v>
      </c>
    </row>
    <row r="14" spans="1:23" ht="15.5" thickBot="1">
      <c r="B14" s="1" t="s">
        <v>93</v>
      </c>
      <c r="C14" s="2">
        <v>6.2473202177880633</v>
      </c>
      <c r="D14" s="2">
        <v>6.0060587332204864</v>
      </c>
      <c r="E14" s="2">
        <v>5.8929455453268798</v>
      </c>
      <c r="F14" s="2">
        <v>5.8111942033072159</v>
      </c>
      <c r="G14" s="2">
        <v>6.048937739627462</v>
      </c>
      <c r="H14" s="2">
        <v>6.1746460186433598</v>
      </c>
      <c r="I14" s="2">
        <v>6.1884300900201623</v>
      </c>
      <c r="J14" s="2">
        <v>6.4401823547083445</v>
      </c>
      <c r="K14" s="2">
        <v>6.3757123264186513</v>
      </c>
      <c r="L14" s="2">
        <v>5.9052217486405807</v>
      </c>
      <c r="M14" s="2">
        <v>6.7492374097232348</v>
      </c>
      <c r="N14" s="2">
        <v>6.8377644577237886</v>
      </c>
      <c r="O14" s="2">
        <v>6.8997271014237187</v>
      </c>
      <c r="P14" s="57">
        <v>7.4100368332518096</v>
      </c>
      <c r="Q14" s="2">
        <v>7.443078646205179</v>
      </c>
      <c r="R14" s="2">
        <v>7.195409407998782</v>
      </c>
      <c r="S14" s="2">
        <v>7.3148377483719367</v>
      </c>
      <c r="T14" s="2">
        <v>7.3456466467448269</v>
      </c>
      <c r="U14" s="2">
        <v>7.6132708304200056</v>
      </c>
      <c r="V14" s="2">
        <v>7.9325552112924047</v>
      </c>
      <c r="W14" s="69">
        <v>0.26975325975863301</v>
      </c>
    </row>
    <row r="15" spans="1:23" ht="18" thickBot="1">
      <c r="B15" s="9" t="s">
        <v>353</v>
      </c>
      <c r="C15" s="10">
        <v>573.19024769339148</v>
      </c>
      <c r="D15" s="10">
        <v>593.08162815742628</v>
      </c>
      <c r="E15" s="10">
        <v>570.50349511245383</v>
      </c>
      <c r="F15" s="10">
        <v>589.9161192781537</v>
      </c>
      <c r="G15" s="10">
        <v>587.32466205070796</v>
      </c>
      <c r="H15" s="10">
        <v>595.65678165362795</v>
      </c>
      <c r="I15" s="10">
        <v>586.26198172986642</v>
      </c>
      <c r="J15" s="10">
        <v>556.50963416857769</v>
      </c>
      <c r="K15" s="10">
        <v>581.80073499644504</v>
      </c>
      <c r="L15" s="10">
        <v>572.36999615871309</v>
      </c>
      <c r="M15" s="10">
        <v>609.02643339724909</v>
      </c>
      <c r="N15" s="10">
        <v>542.68670353818959</v>
      </c>
      <c r="O15" s="10">
        <v>568.44494823188654</v>
      </c>
      <c r="P15" s="10">
        <v>593.15509249968204</v>
      </c>
      <c r="Q15" s="10">
        <v>525.30098690415173</v>
      </c>
      <c r="R15" s="10">
        <v>544.30813714894396</v>
      </c>
      <c r="S15" s="10">
        <v>561.14754906104645</v>
      </c>
      <c r="T15" s="10">
        <v>552.53133344082994</v>
      </c>
      <c r="U15" s="10">
        <v>533.16870122061982</v>
      </c>
      <c r="V15" s="10">
        <v>537.5241273813939</v>
      </c>
      <c r="W15" s="70">
        <v>-6.2223878468839498E-2</v>
      </c>
    </row>
    <row r="16" spans="1:23">
      <c r="B16" s="1" t="s">
        <v>94</v>
      </c>
      <c r="C16" s="2">
        <v>16.103935430304023</v>
      </c>
      <c r="D16" s="2">
        <v>9.8508335180280397</v>
      </c>
      <c r="E16" s="2">
        <v>10.330949709122615</v>
      </c>
      <c r="F16" s="2">
        <v>13.708517433482163</v>
      </c>
      <c r="G16" s="2">
        <v>14.694809512678255</v>
      </c>
      <c r="H16" s="2">
        <v>15.2057426184078</v>
      </c>
      <c r="I16" s="2">
        <v>16.249187660043905</v>
      </c>
      <c r="J16" s="2">
        <v>20.214786946564701</v>
      </c>
      <c r="K16" s="2">
        <v>19.098495066077163</v>
      </c>
      <c r="L16" s="2">
        <v>17.563770043303606</v>
      </c>
      <c r="M16" s="2">
        <v>14.57599206768619</v>
      </c>
      <c r="N16" s="2">
        <v>11.90500314534644</v>
      </c>
      <c r="O16" s="2">
        <v>11.884343968691569</v>
      </c>
      <c r="P16" s="56">
        <v>13.112617422503531</v>
      </c>
      <c r="Q16" s="2">
        <v>12.27778608681021</v>
      </c>
      <c r="R16" s="2">
        <v>3.9388063496387158</v>
      </c>
      <c r="S16" s="2">
        <v>3.6638754062500394</v>
      </c>
      <c r="T16" s="2">
        <v>3.6833220914897269</v>
      </c>
      <c r="U16" s="2">
        <v>3.6838518152341018</v>
      </c>
      <c r="V16" s="2">
        <v>3.6072214444977972</v>
      </c>
      <c r="W16" s="69">
        <v>-0.77600373150343105</v>
      </c>
    </row>
    <row r="17" spans="1:23" ht="15.5" thickBot="1">
      <c r="B17" s="1" t="s">
        <v>95</v>
      </c>
      <c r="C17" s="2">
        <v>63.983196635706847</v>
      </c>
      <c r="D17" s="2">
        <v>60.354863751725681</v>
      </c>
      <c r="E17" s="2">
        <v>55.685714330778737</v>
      </c>
      <c r="F17" s="2">
        <v>49.941685408535911</v>
      </c>
      <c r="G17" s="2">
        <v>47.045433206296572</v>
      </c>
      <c r="H17" s="2">
        <v>46.877682130637147</v>
      </c>
      <c r="I17" s="2">
        <v>50.044657266426015</v>
      </c>
      <c r="J17" s="2">
        <v>53.426207919418559</v>
      </c>
      <c r="K17" s="2">
        <v>57.753920225077401</v>
      </c>
      <c r="L17" s="2">
        <v>55.151210373073191</v>
      </c>
      <c r="M17" s="2">
        <v>58.017317526133823</v>
      </c>
      <c r="N17" s="2">
        <v>62.065531845347444</v>
      </c>
      <c r="O17" s="2">
        <v>63.523908547286631</v>
      </c>
      <c r="P17" s="56">
        <v>64.231152000000009</v>
      </c>
      <c r="Q17" s="2">
        <v>64.511543000000003</v>
      </c>
      <c r="R17" s="2">
        <v>66.912188999999998</v>
      </c>
      <c r="S17" s="2">
        <v>70.125069000000011</v>
      </c>
      <c r="T17" s="2">
        <v>72.342426883720933</v>
      </c>
      <c r="U17" s="2">
        <v>76.729784418604638</v>
      </c>
      <c r="V17" s="2">
        <v>77.549278418604658</v>
      </c>
      <c r="W17" s="69">
        <v>0.21202569574848401</v>
      </c>
    </row>
    <row r="18" spans="1:23" ht="15.5" thickBot="1">
      <c r="B18" s="108" t="s">
        <v>98</v>
      </c>
      <c r="C18" s="103">
        <v>653.27737975940227</v>
      </c>
      <c r="D18" s="103">
        <v>663.28732542718001</v>
      </c>
      <c r="E18" s="103">
        <v>636.52015915235518</v>
      </c>
      <c r="F18" s="103">
        <v>653.56632212017178</v>
      </c>
      <c r="G18" s="103">
        <v>649.06490476968281</v>
      </c>
      <c r="H18" s="103">
        <v>657.74020640267292</v>
      </c>
      <c r="I18" s="103">
        <v>652.55582665633642</v>
      </c>
      <c r="J18" s="103">
        <v>630.15062903456089</v>
      </c>
      <c r="K18" s="103">
        <v>658.6531502875996</v>
      </c>
      <c r="L18" s="103">
        <v>645.08497657508997</v>
      </c>
      <c r="M18" s="103">
        <v>681.61974299106919</v>
      </c>
      <c r="N18" s="103">
        <v>616.65723852888345</v>
      </c>
      <c r="O18" s="103">
        <v>643.85320074786478</v>
      </c>
      <c r="P18" s="103">
        <v>670.4988619221856</v>
      </c>
      <c r="Q18" s="103">
        <v>602.09031599096193</v>
      </c>
      <c r="R18" s="103">
        <v>615.15913249858272</v>
      </c>
      <c r="S18" s="103">
        <v>634.93649346729649</v>
      </c>
      <c r="T18" s="103">
        <v>628.55708241604054</v>
      </c>
      <c r="U18" s="103">
        <v>613.58233745445852</v>
      </c>
      <c r="V18" s="103">
        <v>618.68062724449635</v>
      </c>
      <c r="W18" s="70">
        <v>-5.2958748591061998E-2</v>
      </c>
    </row>
    <row r="19" spans="1:23">
      <c r="B19" s="87" t="s">
        <v>368</v>
      </c>
    </row>
    <row r="20" spans="1:23">
      <c r="B20" s="87" t="s">
        <v>97</v>
      </c>
    </row>
    <row r="21" spans="1:23">
      <c r="B21" s="155" t="s">
        <v>369</v>
      </c>
    </row>
    <row r="25" spans="1:23">
      <c r="A25" s="157" t="s">
        <v>377</v>
      </c>
    </row>
    <row r="26" spans="1:23">
      <c r="A26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W22"/>
  <sheetViews>
    <sheetView showGridLines="0" zoomScale="90" zoomScaleNormal="90" workbookViewId="0">
      <selection activeCell="W27" sqref="W27"/>
    </sheetView>
  </sheetViews>
  <sheetFormatPr baseColWidth="10" defaultRowHeight="15" outlineLevelCol="1"/>
  <cols>
    <col min="2" max="2" width="17.07421875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252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14.810824728649454</v>
      </c>
      <c r="D6" s="2">
        <v>16.132537485675929</v>
      </c>
      <c r="E6" s="2">
        <v>15.376250236796244</v>
      </c>
      <c r="F6" s="2">
        <v>16.785290533296834</v>
      </c>
      <c r="G6" s="2">
        <v>16.952569836989152</v>
      </c>
      <c r="H6" s="2">
        <v>17.893166098333364</v>
      </c>
      <c r="I6" s="2">
        <v>17.826837329063913</v>
      </c>
      <c r="J6" s="2">
        <v>16.362737704312867</v>
      </c>
      <c r="K6" s="2">
        <v>18.449519252873795</v>
      </c>
      <c r="L6" s="2">
        <v>18.390385470392609</v>
      </c>
      <c r="M6" s="2">
        <v>20.779609319499439</v>
      </c>
      <c r="N6" s="2">
        <v>16.749690332415675</v>
      </c>
      <c r="O6" s="2">
        <v>18.999693029786943</v>
      </c>
      <c r="P6" s="56">
        <v>21.235979150050905</v>
      </c>
      <c r="Q6" s="2">
        <v>16.610361930744357</v>
      </c>
      <c r="R6" s="2">
        <v>18.549942354972657</v>
      </c>
      <c r="S6" s="2">
        <v>20.046298720817937</v>
      </c>
      <c r="T6" s="2">
        <v>19.590905685919157</v>
      </c>
      <c r="U6" s="2">
        <v>18.291564991749134</v>
      </c>
      <c r="V6" s="2">
        <v>18.884695472625058</v>
      </c>
      <c r="W6" s="54">
        <v>0.27506035744891899</v>
      </c>
    </row>
    <row r="7" spans="1:23">
      <c r="B7" s="1" t="s">
        <v>86</v>
      </c>
      <c r="C7" s="2">
        <v>9.0298016000070351</v>
      </c>
      <c r="D7" s="2">
        <v>9.0618274764964983</v>
      </c>
      <c r="E7" s="2">
        <v>9.0926111421306572</v>
      </c>
      <c r="F7" s="2">
        <v>9.231365164471713</v>
      </c>
      <c r="G7" s="2">
        <v>9.2699649518981531</v>
      </c>
      <c r="H7" s="2">
        <v>9.3023540762052566</v>
      </c>
      <c r="I7" s="2">
        <v>9.3054826014549299</v>
      </c>
      <c r="J7" s="2">
        <v>9.2743273917230837</v>
      </c>
      <c r="K7" s="2">
        <v>9.3732961163974622</v>
      </c>
      <c r="L7" s="2">
        <v>9.426049929030393</v>
      </c>
      <c r="M7" s="2">
        <v>9.5860099355441388</v>
      </c>
      <c r="N7" s="2">
        <v>9.3789007192448075</v>
      </c>
      <c r="O7" s="2">
        <v>9.368649479560883</v>
      </c>
      <c r="P7" s="56">
        <v>9.4948722625318194</v>
      </c>
      <c r="Q7" s="2">
        <v>9.3649960703792576</v>
      </c>
      <c r="R7" s="2">
        <v>9.501077388640466</v>
      </c>
      <c r="S7" s="2">
        <v>9.5912156415478425</v>
      </c>
      <c r="T7" s="2">
        <v>9.598284282105757</v>
      </c>
      <c r="U7" s="2">
        <v>9.5977560557023338</v>
      </c>
      <c r="V7" s="2">
        <v>9.6646450461323035</v>
      </c>
      <c r="W7" s="54">
        <v>7.0305359325367106E-2</v>
      </c>
    </row>
    <row r="8" spans="1:23">
      <c r="B8" s="1" t="s">
        <v>87</v>
      </c>
      <c r="C8" s="2">
        <v>29.639777058815088</v>
      </c>
      <c r="D8" s="2">
        <v>27.958406416663614</v>
      </c>
      <c r="E8" s="2">
        <v>29.052189032214486</v>
      </c>
      <c r="F8" s="2">
        <v>29.392814471885956</v>
      </c>
      <c r="G8" s="2">
        <v>29.310397033410119</v>
      </c>
      <c r="H8" s="2">
        <v>29.770785084528846</v>
      </c>
      <c r="I8" s="2">
        <v>29.151809086243262</v>
      </c>
      <c r="J8" s="2">
        <v>32.320706444894931</v>
      </c>
      <c r="K8" s="2">
        <v>31.281359628503395</v>
      </c>
      <c r="L8" s="2">
        <v>28.196714069464299</v>
      </c>
      <c r="M8" s="2">
        <v>29.80871279001542</v>
      </c>
      <c r="N8" s="2">
        <v>29.979765128958302</v>
      </c>
      <c r="O8" s="2">
        <v>29.137338642153104</v>
      </c>
      <c r="P8" s="56">
        <v>29.332299545029784</v>
      </c>
      <c r="Q8" s="2">
        <v>29.567821947864132</v>
      </c>
      <c r="R8" s="2">
        <v>28.844990749469432</v>
      </c>
      <c r="S8" s="2">
        <v>28.38019124899197</v>
      </c>
      <c r="T8" s="2">
        <v>28.61464524129374</v>
      </c>
      <c r="U8" s="2">
        <v>28.756631284829744</v>
      </c>
      <c r="V8" s="2">
        <v>28.864423787489695</v>
      </c>
      <c r="W8" s="54">
        <v>-2.6159214011186298E-2</v>
      </c>
    </row>
    <row r="9" spans="1:23">
      <c r="B9" s="1" t="s">
        <v>88</v>
      </c>
      <c r="C9" s="2">
        <v>24.945457211014975</v>
      </c>
      <c r="D9" s="2">
        <v>25.31879691801327</v>
      </c>
      <c r="E9" s="2">
        <v>25.440017970819504</v>
      </c>
      <c r="F9" s="2">
        <v>25.81045148107394</v>
      </c>
      <c r="G9" s="2">
        <v>26.142939188744052</v>
      </c>
      <c r="H9" s="2">
        <v>26.265592854311642</v>
      </c>
      <c r="I9" s="2">
        <v>26.581170359476666</v>
      </c>
      <c r="J9" s="2">
        <v>26.986328862744443</v>
      </c>
      <c r="K9" s="2">
        <v>27.396095167792527</v>
      </c>
      <c r="L9" s="2">
        <v>27.152893905930007</v>
      </c>
      <c r="M9" s="2">
        <v>27.512217744690894</v>
      </c>
      <c r="N9" s="2">
        <v>27.151437847176638</v>
      </c>
      <c r="O9" s="2">
        <v>26.655140454894955</v>
      </c>
      <c r="P9" s="56">
        <v>26.07850339355597</v>
      </c>
      <c r="Q9" s="2">
        <v>25.694319425947988</v>
      </c>
      <c r="R9" s="2">
        <v>24.655842675783695</v>
      </c>
      <c r="S9" s="2">
        <v>23.714850077260731</v>
      </c>
      <c r="T9" s="2">
        <v>22.088814544336959</v>
      </c>
      <c r="U9" s="2">
        <v>20.620942907622652</v>
      </c>
      <c r="V9" s="2">
        <v>19.859479051685831</v>
      </c>
      <c r="W9" s="54">
        <v>-0.20388394232691701</v>
      </c>
    </row>
    <row r="10" spans="1:23">
      <c r="B10" s="1" t="s">
        <v>89</v>
      </c>
      <c r="C10" s="2">
        <v>18.328418665770378</v>
      </c>
      <c r="D10" s="2">
        <v>19.021479634700874</v>
      </c>
      <c r="E10" s="2">
        <v>18.490623841770905</v>
      </c>
      <c r="F10" s="2">
        <v>20.584903299031048</v>
      </c>
      <c r="G10" s="2">
        <v>19.095672013637532</v>
      </c>
      <c r="H10" s="2">
        <v>19.832721869304812</v>
      </c>
      <c r="I10" s="2">
        <v>20.211192832297037</v>
      </c>
      <c r="J10" s="2">
        <v>18.764337891897537</v>
      </c>
      <c r="K10" s="2">
        <v>19.772762843593334</v>
      </c>
      <c r="L10" s="2">
        <v>20.155167138167087</v>
      </c>
      <c r="M10" s="2">
        <v>20.963979296496703</v>
      </c>
      <c r="N10" s="2">
        <v>19.780936553479318</v>
      </c>
      <c r="O10" s="2">
        <v>20.724534919667509</v>
      </c>
      <c r="P10" s="56">
        <v>21.634803452669168</v>
      </c>
      <c r="Q10" s="2">
        <v>19.217198625801039</v>
      </c>
      <c r="R10" s="2">
        <v>21.99559058784947</v>
      </c>
      <c r="S10" s="2">
        <v>21.820144955567098</v>
      </c>
      <c r="T10" s="2">
        <v>22.432505604239861</v>
      </c>
      <c r="U10" s="2">
        <v>22.410449621252695</v>
      </c>
      <c r="V10" s="2">
        <v>22.570229919197935</v>
      </c>
      <c r="W10" s="54">
        <v>0.23143356395221601</v>
      </c>
    </row>
    <row r="11" spans="1:23">
      <c r="B11" s="1" t="s">
        <v>90</v>
      </c>
      <c r="C11" s="2">
        <v>9.0406279161354384</v>
      </c>
      <c r="D11" s="2">
        <v>9.3612035233272692</v>
      </c>
      <c r="E11" s="2">
        <v>9.5521991983628549</v>
      </c>
      <c r="F11" s="2">
        <v>9.6352194416152077</v>
      </c>
      <c r="G11" s="2">
        <v>9.8171823908748514</v>
      </c>
      <c r="H11" s="2">
        <v>10.045565431601</v>
      </c>
      <c r="I11" s="2">
        <v>10.398901494296817</v>
      </c>
      <c r="J11" s="2">
        <v>10.903299814703338</v>
      </c>
      <c r="K11" s="2">
        <v>11.428207295464063</v>
      </c>
      <c r="L11" s="2">
        <v>11.610774543597895</v>
      </c>
      <c r="M11" s="2">
        <v>11.891886587278293</v>
      </c>
      <c r="N11" s="2">
        <v>11.756998792783266</v>
      </c>
      <c r="O11" s="2">
        <v>11.712723480523918</v>
      </c>
      <c r="P11" s="56">
        <v>11.638689667369938</v>
      </c>
      <c r="Q11" s="2">
        <v>11.508570384499302</v>
      </c>
      <c r="R11" s="2">
        <v>11.343306368957768</v>
      </c>
      <c r="S11" s="2">
        <v>11.21251790136958</v>
      </c>
      <c r="T11" s="2">
        <v>11.014586673869385</v>
      </c>
      <c r="U11" s="2">
        <v>10.922155404630928</v>
      </c>
      <c r="V11" s="2">
        <v>10.913435283627127</v>
      </c>
      <c r="W11" s="54">
        <v>0.20715456767656101</v>
      </c>
    </row>
    <row r="12" spans="1:23">
      <c r="B12" s="1" t="s">
        <v>91</v>
      </c>
      <c r="C12" s="2">
        <v>65.736629622479882</v>
      </c>
      <c r="D12" s="2">
        <v>67.629429748714131</v>
      </c>
      <c r="E12" s="2">
        <v>66.432634352002097</v>
      </c>
      <c r="F12" s="2">
        <v>65.81350740255229</v>
      </c>
      <c r="G12" s="2">
        <v>67.159707251515812</v>
      </c>
      <c r="H12" s="2">
        <v>67.619860330314452</v>
      </c>
      <c r="I12" s="2">
        <v>69.752253665320197</v>
      </c>
      <c r="J12" s="2">
        <v>69.333700736958093</v>
      </c>
      <c r="K12" s="2">
        <v>71.442522717930842</v>
      </c>
      <c r="L12" s="2">
        <v>69.724691128846516</v>
      </c>
      <c r="M12" s="2">
        <v>71.263840422472157</v>
      </c>
      <c r="N12" s="2">
        <v>70.998035364532114</v>
      </c>
      <c r="O12" s="2">
        <v>70.038981193080573</v>
      </c>
      <c r="P12" s="56">
        <v>69.790930862597634</v>
      </c>
      <c r="Q12" s="2">
        <v>69.483234973561679</v>
      </c>
      <c r="R12" s="2">
        <v>68.310009117950472</v>
      </c>
      <c r="S12" s="2">
        <v>67.397092142913749</v>
      </c>
      <c r="T12" s="2">
        <v>68.021960405052994</v>
      </c>
      <c r="U12" s="2">
        <v>67.472087846996502</v>
      </c>
      <c r="V12" s="2">
        <v>67.926144810209266</v>
      </c>
      <c r="W12" s="54">
        <v>3.3307384335089701E-2</v>
      </c>
    </row>
    <row r="13" spans="1:23">
      <c r="B13" s="1" t="s">
        <v>92</v>
      </c>
      <c r="C13" s="2">
        <v>10.336037558958539</v>
      </c>
      <c r="D13" s="2">
        <v>10.540423716204536</v>
      </c>
      <c r="E13" s="2">
        <v>10.896003898563286</v>
      </c>
      <c r="F13" s="2">
        <v>11.561184080378052</v>
      </c>
      <c r="G13" s="2">
        <v>11.398358783895869</v>
      </c>
      <c r="H13" s="2">
        <v>11.548739062769066</v>
      </c>
      <c r="I13" s="2">
        <v>11.942554369565572</v>
      </c>
      <c r="J13" s="2">
        <v>11.879183951878645</v>
      </c>
      <c r="K13" s="2">
        <v>12.114634788129379</v>
      </c>
      <c r="L13" s="2">
        <v>11.831695734469783</v>
      </c>
      <c r="M13" s="2">
        <v>12.18599773344787</v>
      </c>
      <c r="N13" s="2">
        <v>11.872139988168716</v>
      </c>
      <c r="O13" s="2">
        <v>12.025785070274651</v>
      </c>
      <c r="P13" s="56">
        <v>12.16968181978276</v>
      </c>
      <c r="Q13" s="2">
        <v>11.926327254474296</v>
      </c>
      <c r="R13" s="2">
        <v>12.197519396223196</v>
      </c>
      <c r="S13" s="2">
        <v>12.461075756297195</v>
      </c>
      <c r="T13" s="2">
        <v>12.320279315710145</v>
      </c>
      <c r="U13" s="2">
        <v>12.243300271279749</v>
      </c>
      <c r="V13" s="2">
        <v>12.186175854778702</v>
      </c>
      <c r="W13" s="54">
        <v>0.178998797679154</v>
      </c>
    </row>
    <row r="14" spans="1:23" ht="15.5" thickBot="1">
      <c r="B14" s="1" t="s">
        <v>93</v>
      </c>
      <c r="C14" s="2">
        <v>8.1759064640400894</v>
      </c>
      <c r="D14" s="2">
        <v>8.5932325996079424</v>
      </c>
      <c r="E14" s="2">
        <v>8.9251264184383476</v>
      </c>
      <c r="F14" s="2">
        <v>9.3610382853406122</v>
      </c>
      <c r="G14" s="2">
        <v>9.6665295913494589</v>
      </c>
      <c r="H14" s="2">
        <v>10.070471020880342</v>
      </c>
      <c r="I14" s="2">
        <v>10.225741100641859</v>
      </c>
      <c r="J14" s="2">
        <v>10.364004595074887</v>
      </c>
      <c r="K14" s="2">
        <v>10.490364019853681</v>
      </c>
      <c r="L14" s="2">
        <v>10.650867326027154</v>
      </c>
      <c r="M14" s="2">
        <v>11.085127920068444</v>
      </c>
      <c r="N14" s="2">
        <v>11.264243941086182</v>
      </c>
      <c r="O14" s="2">
        <v>11.679663061127298</v>
      </c>
      <c r="P14" s="56">
        <v>11.853801772727243</v>
      </c>
      <c r="Q14" s="2">
        <v>12.040532991466016</v>
      </c>
      <c r="R14" s="2">
        <v>12.397557369716369</v>
      </c>
      <c r="S14" s="2">
        <v>12.592224135332156</v>
      </c>
      <c r="T14" s="2">
        <v>12.70312565555076</v>
      </c>
      <c r="U14" s="2">
        <v>12.978298374621058</v>
      </c>
      <c r="V14" s="2">
        <v>13.127904061684726</v>
      </c>
      <c r="W14" s="54">
        <v>0.60568178212714396</v>
      </c>
    </row>
    <row r="15" spans="1:23" ht="15.5" thickBot="1">
      <c r="B15" s="108" t="s">
        <v>99</v>
      </c>
      <c r="C15" s="103">
        <v>190.04348082587089</v>
      </c>
      <c r="D15" s="103">
        <v>193.61733751940409</v>
      </c>
      <c r="E15" s="103">
        <v>193.2576560910984</v>
      </c>
      <c r="F15" s="103">
        <v>198.17577415964564</v>
      </c>
      <c r="G15" s="103">
        <v>198.81332104231501</v>
      </c>
      <c r="H15" s="103">
        <v>202.3492558282488</v>
      </c>
      <c r="I15" s="103">
        <v>205.39594283836027</v>
      </c>
      <c r="J15" s="103">
        <v>206.18862739418782</v>
      </c>
      <c r="K15" s="103">
        <v>211.74876183053848</v>
      </c>
      <c r="L15" s="103">
        <v>207.13923924592575</v>
      </c>
      <c r="M15" s="103">
        <v>215.07738174951334</v>
      </c>
      <c r="N15" s="103">
        <v>208.93214866784504</v>
      </c>
      <c r="O15" s="103">
        <v>210.34250933106981</v>
      </c>
      <c r="P15" s="103">
        <v>213.22956192631523</v>
      </c>
      <c r="Q15" s="103">
        <v>205.41336360473809</v>
      </c>
      <c r="R15" s="103">
        <v>207.79583600956352</v>
      </c>
      <c r="S15" s="103">
        <v>207.21561058009823</v>
      </c>
      <c r="T15" s="103">
        <v>206.38510740807874</v>
      </c>
      <c r="U15" s="103">
        <v>203.29318675868478</v>
      </c>
      <c r="V15" s="103">
        <v>203.99713328743064</v>
      </c>
      <c r="W15" s="66">
        <v>7.3423473412092002E-2</v>
      </c>
    </row>
    <row r="16" spans="1:23">
      <c r="B16" s="87" t="s">
        <v>100</v>
      </c>
    </row>
    <row r="17" spans="1:2">
      <c r="B17" s="155" t="s">
        <v>369</v>
      </c>
    </row>
    <row r="21" spans="1:2">
      <c r="A21" s="157" t="s">
        <v>377</v>
      </c>
    </row>
    <row r="22" spans="1:2">
      <c r="A22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23"/>
  <sheetViews>
    <sheetView showGridLines="0" zoomScale="90" zoomScaleNormal="90" workbookViewId="0">
      <selection activeCell="A22" sqref="A22:A23"/>
    </sheetView>
  </sheetViews>
  <sheetFormatPr baseColWidth="10" defaultRowHeight="15"/>
  <cols>
    <col min="2" max="2" width="27.69140625" bestFit="1" customWidth="1"/>
    <col min="3" max="7" width="8.4609375" customWidth="1"/>
  </cols>
  <sheetData>
    <row r="1" spans="1:7">
      <c r="A1" s="156" t="s">
        <v>376</v>
      </c>
    </row>
    <row r="3" spans="1:7" ht="16">
      <c r="B3" s="71" t="s">
        <v>253</v>
      </c>
      <c r="C3" s="71"/>
      <c r="D3" s="71"/>
      <c r="E3" s="71"/>
      <c r="F3" s="71"/>
      <c r="G3" s="71"/>
    </row>
    <row r="4" spans="1:7">
      <c r="B4" s="72" t="s">
        <v>254</v>
      </c>
      <c r="C4" s="72"/>
      <c r="D4" s="72"/>
      <c r="E4" s="72"/>
      <c r="F4" s="72"/>
      <c r="G4" s="72"/>
    </row>
    <row r="5" spans="1:7" ht="45">
      <c r="B5" s="151" t="s">
        <v>84</v>
      </c>
      <c r="C5" s="152" t="s">
        <v>57</v>
      </c>
      <c r="D5" s="88" t="s">
        <v>101</v>
      </c>
      <c r="E5" s="152" t="s">
        <v>58</v>
      </c>
      <c r="F5" s="152" t="s">
        <v>60</v>
      </c>
      <c r="G5" s="152" t="s">
        <v>55</v>
      </c>
    </row>
    <row r="6" spans="1:7">
      <c r="B6" s="1" t="s">
        <v>85</v>
      </c>
      <c r="C6" s="2">
        <v>148.60590767221882</v>
      </c>
      <c r="D6" s="2">
        <v>60.270274381504692</v>
      </c>
      <c r="E6" s="2">
        <v>14.188643528397428</v>
      </c>
      <c r="F6" s="2">
        <v>0</v>
      </c>
      <c r="G6" s="2">
        <v>223.06482558212093</v>
      </c>
    </row>
    <row r="7" spans="1:7">
      <c r="B7" s="1" t="s">
        <v>86</v>
      </c>
      <c r="C7" s="2">
        <v>32.103081912573188</v>
      </c>
      <c r="D7" s="2">
        <v>11.075553084458704</v>
      </c>
      <c r="E7" s="2">
        <v>2.3920261800522287</v>
      </c>
      <c r="F7" s="2">
        <v>0</v>
      </c>
      <c r="G7" s="2">
        <v>45.570661177084119</v>
      </c>
    </row>
    <row r="8" spans="1:7">
      <c r="B8" s="1" t="s">
        <v>87</v>
      </c>
      <c r="C8" s="2">
        <v>5.4833258061652552</v>
      </c>
      <c r="D8" s="2">
        <v>2.1269747605073683</v>
      </c>
      <c r="E8" s="2">
        <v>88.319243944658439</v>
      </c>
      <c r="F8" s="2">
        <v>0</v>
      </c>
      <c r="G8" s="2">
        <v>95.929544511331059</v>
      </c>
    </row>
    <row r="9" spans="1:7">
      <c r="B9" s="1" t="s">
        <v>88</v>
      </c>
      <c r="C9" s="2">
        <v>3.9853582532710847</v>
      </c>
      <c r="D9" s="2">
        <v>10.523869763464594</v>
      </c>
      <c r="E9" s="2">
        <v>5.3502510349501557</v>
      </c>
      <c r="F9" s="2">
        <v>0</v>
      </c>
      <c r="G9" s="2">
        <v>19.859479051685835</v>
      </c>
    </row>
    <row r="10" spans="1:7">
      <c r="B10" s="1" t="s">
        <v>102</v>
      </c>
      <c r="C10" s="2">
        <v>4.591193574872424</v>
      </c>
      <c r="D10" s="2">
        <v>17.065556166933241</v>
      </c>
      <c r="E10" s="2">
        <v>0.91348017739226894</v>
      </c>
      <c r="F10" s="2">
        <v>0</v>
      </c>
      <c r="G10" s="2">
        <v>22.570229919197935</v>
      </c>
    </row>
    <row r="11" spans="1:7">
      <c r="B11" s="1" t="s">
        <v>90</v>
      </c>
      <c r="C11" s="2">
        <v>5.6002918977726406</v>
      </c>
      <c r="D11" s="2">
        <v>4.6280262011159135</v>
      </c>
      <c r="E11" s="2">
        <v>0.68511718473857397</v>
      </c>
      <c r="F11" s="2">
        <v>0</v>
      </c>
      <c r="G11" s="2">
        <v>10.913435283627129</v>
      </c>
    </row>
    <row r="12" spans="1:7">
      <c r="B12" s="1" t="s">
        <v>91</v>
      </c>
      <c r="C12" s="2">
        <v>15.104040761848562</v>
      </c>
      <c r="D12" s="2">
        <v>17.810704090143378</v>
      </c>
      <c r="E12" s="2">
        <v>36.714624100682222</v>
      </c>
      <c r="F12" s="2">
        <v>0</v>
      </c>
      <c r="G12" s="2">
        <v>69.629368952674156</v>
      </c>
    </row>
    <row r="13" spans="1:7">
      <c r="B13" s="1" t="s">
        <v>103</v>
      </c>
      <c r="C13" s="2">
        <v>0</v>
      </c>
      <c r="D13" s="2">
        <v>0</v>
      </c>
      <c r="E13" s="2">
        <v>0</v>
      </c>
      <c r="F13" s="2">
        <v>232.92325691812627</v>
      </c>
      <c r="G13" s="2">
        <v>232.92325691812627</v>
      </c>
    </row>
    <row r="14" spans="1:7" ht="15.5" thickBot="1">
      <c r="B14" s="1" t="s">
        <v>104</v>
      </c>
      <c r="C14" s="2">
        <v>9.3588431824348675</v>
      </c>
      <c r="D14" s="2">
        <v>3.7690608792498588</v>
      </c>
      <c r="E14" s="2">
        <v>7.9325552112924047</v>
      </c>
      <c r="F14" s="2">
        <v>0</v>
      </c>
      <c r="G14" s="2">
        <v>21.06045927297713</v>
      </c>
    </row>
    <row r="15" spans="1:7">
      <c r="B15" s="5" t="s">
        <v>105</v>
      </c>
      <c r="C15" s="6">
        <v>224.83204306115681</v>
      </c>
      <c r="D15" s="6">
        <v>127.27001932737775</v>
      </c>
      <c r="E15" s="6">
        <v>156.49594136216371</v>
      </c>
      <c r="F15" s="6">
        <v>232.92325691812627</v>
      </c>
      <c r="G15" s="6">
        <v>741.52126066882454</v>
      </c>
    </row>
    <row r="16" spans="1:7" ht="15.5" thickBot="1">
      <c r="B16" s="116" t="s">
        <v>106</v>
      </c>
      <c r="C16" s="117">
        <v>0.30320377174130742</v>
      </c>
      <c r="D16" s="117">
        <v>0.17163367536162744</v>
      </c>
      <c r="E16" s="117">
        <v>0.21104714006582925</v>
      </c>
      <c r="F16" s="117">
        <v>0.31411541283123584</v>
      </c>
      <c r="G16" s="118">
        <v>1</v>
      </c>
    </row>
    <row r="17" spans="1:2">
      <c r="B17" s="87" t="s">
        <v>107</v>
      </c>
    </row>
    <row r="18" spans="1:2">
      <c r="B18" s="155" t="s">
        <v>369</v>
      </c>
    </row>
    <row r="22" spans="1:2">
      <c r="A22" s="157" t="s">
        <v>377</v>
      </c>
    </row>
    <row r="23" spans="1:2">
      <c r="A23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W27"/>
  <sheetViews>
    <sheetView showGridLines="0" zoomScale="90" zoomScaleNormal="90" workbookViewId="0">
      <selection activeCell="T26" sqref="T26"/>
    </sheetView>
  </sheetViews>
  <sheetFormatPr baseColWidth="10" defaultRowHeight="15" outlineLevelCol="1"/>
  <cols>
    <col min="2" max="2" width="40.46093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  <col min="25" max="25" width="27.84375" bestFit="1" customWidth="1"/>
  </cols>
  <sheetData>
    <row r="1" spans="1:23">
      <c r="A1" s="156" t="s">
        <v>376</v>
      </c>
    </row>
    <row r="3" spans="1:23" ht="16">
      <c r="B3" s="71" t="s">
        <v>255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256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167.59265870450852</v>
      </c>
      <c r="D6" s="2">
        <v>182.53226384211425</v>
      </c>
      <c r="E6" s="2">
        <v>169.77481074948307</v>
      </c>
      <c r="F6" s="2">
        <v>183.38398366719483</v>
      </c>
      <c r="G6" s="2">
        <v>180.66890349619928</v>
      </c>
      <c r="H6" s="2">
        <v>186.47218761065494</v>
      </c>
      <c r="I6" s="2">
        <v>180.72947162247183</v>
      </c>
      <c r="J6" s="2">
        <v>159.09329725281037</v>
      </c>
      <c r="K6" s="2">
        <v>175.30553671925065</v>
      </c>
      <c r="L6" s="2">
        <v>171.17839753223714</v>
      </c>
      <c r="M6" s="2">
        <v>192.41723880552686</v>
      </c>
      <c r="N6" s="2">
        <v>149.16972486656226</v>
      </c>
      <c r="O6" s="2">
        <v>168.37177432639623</v>
      </c>
      <c r="P6" s="56">
        <v>185.81540986188983</v>
      </c>
      <c r="Q6" s="2">
        <v>140.00823164046179</v>
      </c>
      <c r="R6" s="2">
        <v>154.90796284506024</v>
      </c>
      <c r="S6" s="2">
        <v>165.12697443556786</v>
      </c>
      <c r="T6" s="2">
        <v>159.10082778806685</v>
      </c>
      <c r="U6" s="2">
        <v>145.35429652892836</v>
      </c>
      <c r="V6" s="2">
        <v>148.60590767221882</v>
      </c>
      <c r="W6" s="54">
        <v>-0.113291066440841</v>
      </c>
    </row>
    <row r="7" spans="1:23">
      <c r="B7" s="16" t="s">
        <v>213</v>
      </c>
      <c r="C7" s="2">
        <v>166.07006584575038</v>
      </c>
      <c r="D7" s="2">
        <v>180.95679569380255</v>
      </c>
      <c r="E7" s="2">
        <v>168.2891563807602</v>
      </c>
      <c r="F7" s="2">
        <v>181.85029212738758</v>
      </c>
      <c r="G7" s="2">
        <v>179.12831382432952</v>
      </c>
      <c r="H7" s="2">
        <v>184.92139057781202</v>
      </c>
      <c r="I7" s="2">
        <v>179.28152537002998</v>
      </c>
      <c r="J7" s="2">
        <v>157.71814783809998</v>
      </c>
      <c r="K7" s="2">
        <v>173.89419404371554</v>
      </c>
      <c r="L7" s="2">
        <v>169.81663187481735</v>
      </c>
      <c r="M7" s="2">
        <v>190.97334679671405</v>
      </c>
      <c r="N7" s="2">
        <v>147.91662047583679</v>
      </c>
      <c r="O7" s="2">
        <v>167.05628732615347</v>
      </c>
      <c r="P7" s="56">
        <v>184.45846491548122</v>
      </c>
      <c r="Q7" s="2">
        <v>138.82956067714011</v>
      </c>
      <c r="R7" s="2">
        <v>153.68756594435686</v>
      </c>
      <c r="S7" s="2">
        <v>163.89046612793368</v>
      </c>
      <c r="T7" s="2">
        <v>157.88481971641082</v>
      </c>
      <c r="U7" s="2">
        <v>144.25348175235681</v>
      </c>
      <c r="V7" s="2">
        <v>147.46832139061402</v>
      </c>
      <c r="W7" s="54">
        <v>-0.11201142337363799</v>
      </c>
    </row>
    <row r="8" spans="1:23">
      <c r="B8" s="16" t="s">
        <v>214</v>
      </c>
      <c r="C8" s="2">
        <v>1.5225928587581317</v>
      </c>
      <c r="D8" s="2">
        <v>1.5754681483116904</v>
      </c>
      <c r="E8" s="2">
        <v>1.485654368722866</v>
      </c>
      <c r="F8" s="2">
        <v>1.5336915398072499</v>
      </c>
      <c r="G8" s="2">
        <v>1.5405896718697656</v>
      </c>
      <c r="H8" s="2">
        <v>1.5507970328429339</v>
      </c>
      <c r="I8" s="2">
        <v>1.4479462524418629</v>
      </c>
      <c r="J8" s="2">
        <v>1.3751494147103835</v>
      </c>
      <c r="K8" s="2">
        <v>1.411342675535098</v>
      </c>
      <c r="L8" s="2">
        <v>1.3617656574197901</v>
      </c>
      <c r="M8" s="2">
        <v>1.4438920088128122</v>
      </c>
      <c r="N8" s="2">
        <v>1.2531043907254615</v>
      </c>
      <c r="O8" s="2">
        <v>1.3154870002427681</v>
      </c>
      <c r="P8" s="56">
        <v>1.3569449464086241</v>
      </c>
      <c r="Q8" s="2">
        <v>1.1786709633216799</v>
      </c>
      <c r="R8" s="2">
        <v>1.2203969007033677</v>
      </c>
      <c r="S8" s="2">
        <v>1.2365083076341794</v>
      </c>
      <c r="T8" s="2">
        <v>1.21600807165604</v>
      </c>
      <c r="U8" s="2">
        <v>1.1008147765715446</v>
      </c>
      <c r="V8" s="2">
        <v>1.1375862816047873</v>
      </c>
      <c r="W8" s="54">
        <v>-0.25286246085993502</v>
      </c>
    </row>
    <row r="9" spans="1:23">
      <c r="B9" s="1" t="s">
        <v>86</v>
      </c>
      <c r="C9" s="2">
        <v>32.337213791297572</v>
      </c>
      <c r="D9" s="2">
        <v>32.157019483511142</v>
      </c>
      <c r="E9" s="2">
        <v>32.009312386354679</v>
      </c>
      <c r="F9" s="2">
        <v>32.205109592642053</v>
      </c>
      <c r="G9" s="2">
        <v>32.019150102322101</v>
      </c>
      <c r="H9" s="2">
        <v>31.986827312498921</v>
      </c>
      <c r="I9" s="2">
        <v>31.864069698543474</v>
      </c>
      <c r="J9" s="2">
        <v>31.632710780893024</v>
      </c>
      <c r="K9" s="2">
        <v>31.872618439424173</v>
      </c>
      <c r="L9" s="2">
        <v>31.939134138951683</v>
      </c>
      <c r="M9" s="2">
        <v>32.17994568602132</v>
      </c>
      <c r="N9" s="2">
        <v>31.542821750231024</v>
      </c>
      <c r="O9" s="2">
        <v>31.877807438582952</v>
      </c>
      <c r="P9" s="56">
        <v>32.130712516966184</v>
      </c>
      <c r="Q9" s="2">
        <v>31.685450806969275</v>
      </c>
      <c r="R9" s="2">
        <v>31.96698878694702</v>
      </c>
      <c r="S9" s="2">
        <v>32.181084530274035</v>
      </c>
      <c r="T9" s="2">
        <v>32.176771659572729</v>
      </c>
      <c r="U9" s="2">
        <v>31.95879825065974</v>
      </c>
      <c r="V9" s="2">
        <v>32.103081912573188</v>
      </c>
      <c r="W9" s="54">
        <v>-7.2403231841634604E-3</v>
      </c>
    </row>
    <row r="10" spans="1:23">
      <c r="B10" s="1" t="s">
        <v>109</v>
      </c>
      <c r="C10" s="2">
        <v>3.6084686513424429</v>
      </c>
      <c r="D10" s="2">
        <v>3.8312430557626365</v>
      </c>
      <c r="E10" s="2">
        <v>3.6490393044692544</v>
      </c>
      <c r="F10" s="2">
        <v>3.8801217743947056</v>
      </c>
      <c r="G10" s="2">
        <v>3.871990511187561</v>
      </c>
      <c r="H10" s="2">
        <v>4.0272951559834747</v>
      </c>
      <c r="I10" s="2">
        <v>4.0229715629733738</v>
      </c>
      <c r="J10" s="2">
        <v>3.6827992303815731</v>
      </c>
      <c r="K10" s="2">
        <v>4.0056222525068268</v>
      </c>
      <c r="L10" s="2">
        <v>4.040456353216916</v>
      </c>
      <c r="M10" s="2">
        <v>4.4270366079441796</v>
      </c>
      <c r="N10" s="2">
        <v>3.8324809972977549</v>
      </c>
      <c r="O10" s="2">
        <v>4.2458971936783616</v>
      </c>
      <c r="P10" s="56">
        <v>4.6595890896950447</v>
      </c>
      <c r="Q10" s="2">
        <v>3.9196144438753215</v>
      </c>
      <c r="R10" s="2">
        <v>4.4100807320158548</v>
      </c>
      <c r="S10" s="2">
        <v>4.5835497866917949</v>
      </c>
      <c r="T10" s="2">
        <v>4.6253950761998741</v>
      </c>
      <c r="U10" s="2">
        <v>4.5221205459772627</v>
      </c>
      <c r="V10" s="2">
        <v>4.591193574872424</v>
      </c>
      <c r="W10" s="54">
        <v>0.27233849549015299</v>
      </c>
    </row>
    <row r="11" spans="1:23">
      <c r="B11" s="16" t="s">
        <v>215</v>
      </c>
      <c r="C11" s="2">
        <v>2.4121451747481659</v>
      </c>
      <c r="D11" s="2">
        <v>2.6246878029205059</v>
      </c>
      <c r="E11" s="2">
        <v>2.4309766365040479</v>
      </c>
      <c r="F11" s="2">
        <v>2.6358436620855645</v>
      </c>
      <c r="G11" s="2">
        <v>2.6049183211730611</v>
      </c>
      <c r="H11" s="2">
        <v>2.7046976877505289</v>
      </c>
      <c r="I11" s="2">
        <v>2.6411065815579269</v>
      </c>
      <c r="J11" s="2">
        <v>2.3021009771590224</v>
      </c>
      <c r="K11" s="2">
        <v>2.5628420103219574</v>
      </c>
      <c r="L11" s="2">
        <v>2.5146988612728105</v>
      </c>
      <c r="M11" s="2">
        <v>2.8373453722085342</v>
      </c>
      <c r="N11" s="2">
        <v>2.2057350909208706</v>
      </c>
      <c r="O11" s="2">
        <v>2.5248031436852205</v>
      </c>
      <c r="P11" s="56">
        <v>2.8350974517261514</v>
      </c>
      <c r="Q11" s="2">
        <v>2.1146019061036796</v>
      </c>
      <c r="R11" s="2">
        <v>2.3663577070332478</v>
      </c>
      <c r="S11" s="2">
        <v>2.5717244923836904</v>
      </c>
      <c r="T11" s="2">
        <v>2.4707954757962112</v>
      </c>
      <c r="U11" s="2">
        <v>2.2869582905629908</v>
      </c>
      <c r="V11" s="2">
        <v>2.3272989544230174</v>
      </c>
      <c r="W11" s="54">
        <v>-3.5174591153704797E-2</v>
      </c>
    </row>
    <row r="12" spans="1:23">
      <c r="B12" s="16" t="s">
        <v>216</v>
      </c>
      <c r="C12" s="2">
        <v>0.76182636634457601</v>
      </c>
      <c r="D12" s="2">
        <v>0.77193770099840708</v>
      </c>
      <c r="E12" s="2">
        <v>0.78336301648847662</v>
      </c>
      <c r="F12" s="2">
        <v>0.79529565598244178</v>
      </c>
      <c r="G12" s="2">
        <v>0.80588568669087368</v>
      </c>
      <c r="H12" s="2">
        <v>0.84648131799260806</v>
      </c>
      <c r="I12" s="2">
        <v>0.892434148233064</v>
      </c>
      <c r="J12" s="2">
        <v>0.87502650142981642</v>
      </c>
      <c r="K12" s="2">
        <v>0.9155389766905152</v>
      </c>
      <c r="L12" s="2">
        <v>0.97248324293428001</v>
      </c>
      <c r="M12" s="2">
        <v>1.0061164365757085</v>
      </c>
      <c r="N12" s="2">
        <v>1.0083098087139377</v>
      </c>
      <c r="O12" s="2">
        <v>1.0538210498709757</v>
      </c>
      <c r="P12" s="56">
        <v>1.0965993343659814</v>
      </c>
      <c r="Q12" s="2">
        <v>1.0377059719970951</v>
      </c>
      <c r="R12" s="2">
        <v>1.2409094280005775</v>
      </c>
      <c r="S12" s="2">
        <v>1.175846413485131</v>
      </c>
      <c r="T12" s="2">
        <v>1.2885599636992664</v>
      </c>
      <c r="U12" s="2">
        <v>1.3435524226279707</v>
      </c>
      <c r="V12" s="2">
        <v>1.3507909751752678</v>
      </c>
      <c r="W12" s="54">
        <v>0.77309559612209799</v>
      </c>
    </row>
    <row r="13" spans="1:23">
      <c r="B13" s="16" t="s">
        <v>217</v>
      </c>
      <c r="C13" s="2">
        <v>0.43449711024970072</v>
      </c>
      <c r="D13" s="2">
        <v>0.43461755184372342</v>
      </c>
      <c r="E13" s="2">
        <v>0.43469965147672951</v>
      </c>
      <c r="F13" s="2">
        <v>0.44898245632669898</v>
      </c>
      <c r="G13" s="2">
        <v>0.46118650332362576</v>
      </c>
      <c r="H13" s="2">
        <v>0.47611615024033771</v>
      </c>
      <c r="I13" s="2">
        <v>0.48943083318238345</v>
      </c>
      <c r="J13" s="2">
        <v>0.50567175179273416</v>
      </c>
      <c r="K13" s="2">
        <v>0.52724126549435368</v>
      </c>
      <c r="L13" s="2">
        <v>0.55327424900982503</v>
      </c>
      <c r="M13" s="2">
        <v>0.58357479915993649</v>
      </c>
      <c r="N13" s="2">
        <v>0.6184360976629466</v>
      </c>
      <c r="O13" s="2">
        <v>0.66727300012216562</v>
      </c>
      <c r="P13" s="56">
        <v>0.72789230360291179</v>
      </c>
      <c r="Q13" s="2">
        <v>0.76730656577454659</v>
      </c>
      <c r="R13" s="2">
        <v>0.80281359698203003</v>
      </c>
      <c r="S13" s="2">
        <v>0.83597888082297322</v>
      </c>
      <c r="T13" s="2">
        <v>0.86603963670439621</v>
      </c>
      <c r="U13" s="2">
        <v>0.89160983278630079</v>
      </c>
      <c r="V13" s="2">
        <v>0.91310364527413823</v>
      </c>
      <c r="W13" s="54">
        <v>1.1015183386361</v>
      </c>
    </row>
    <row r="14" spans="1:23">
      <c r="B14" s="1" t="s">
        <v>218</v>
      </c>
      <c r="C14" s="2">
        <v>5.7207855619872108</v>
      </c>
      <c r="D14" s="2">
        <v>5.8526566045443413</v>
      </c>
      <c r="E14" s="2">
        <v>5.919564066961021</v>
      </c>
      <c r="F14" s="2">
        <v>5.9512763370988493</v>
      </c>
      <c r="G14" s="2">
        <v>5.9933662715911291</v>
      </c>
      <c r="H14" s="2">
        <v>6.0701770115672984</v>
      </c>
      <c r="I14" s="2">
        <v>6.1858892532450991</v>
      </c>
      <c r="J14" s="2">
        <v>6.4304772623263124</v>
      </c>
      <c r="K14" s="2">
        <v>6.7421393011117479</v>
      </c>
      <c r="L14" s="2">
        <v>6.8711397076558409</v>
      </c>
      <c r="M14" s="2">
        <v>6.8565158414311087</v>
      </c>
      <c r="N14" s="2">
        <v>6.6749364267853677</v>
      </c>
      <c r="O14" s="2">
        <v>6.5840195664088759</v>
      </c>
      <c r="P14" s="56">
        <v>6.464046905255624</v>
      </c>
      <c r="Q14" s="2">
        <v>6.3301368709197465</v>
      </c>
      <c r="R14" s="2">
        <v>6.1570851107477758</v>
      </c>
      <c r="S14" s="2">
        <v>5.9937021061496498</v>
      </c>
      <c r="T14" s="2">
        <v>5.7912783143323212</v>
      </c>
      <c r="U14" s="2">
        <v>5.6503630001770491</v>
      </c>
      <c r="V14" s="2">
        <v>5.6002918977726406</v>
      </c>
      <c r="W14" s="54">
        <v>-2.1062433281053599E-2</v>
      </c>
    </row>
    <row r="15" spans="1:23">
      <c r="B15" s="1" t="s">
        <v>219</v>
      </c>
      <c r="C15" s="2">
        <v>8.8119594162004802</v>
      </c>
      <c r="D15" s="2">
        <v>8.8270573382561786</v>
      </c>
      <c r="E15" s="2">
        <v>8.8472211355591757</v>
      </c>
      <c r="F15" s="2">
        <v>8.8590086639385675</v>
      </c>
      <c r="G15" s="2">
        <v>8.857502979601243</v>
      </c>
      <c r="H15" s="2">
        <v>8.8462906284092533</v>
      </c>
      <c r="I15" s="2">
        <v>8.8669819006957731</v>
      </c>
      <c r="J15" s="2">
        <v>8.9026449734147217</v>
      </c>
      <c r="K15" s="2">
        <v>8.9776339951809678</v>
      </c>
      <c r="L15" s="2">
        <v>9.0762690577343523</v>
      </c>
      <c r="M15" s="2">
        <v>9.1673232636786803</v>
      </c>
      <c r="N15" s="2">
        <v>9.1892638894521994</v>
      </c>
      <c r="O15" s="2">
        <v>9.2842230350974937</v>
      </c>
      <c r="P15" s="56">
        <v>9.3787891488924178</v>
      </c>
      <c r="Q15" s="2">
        <v>9.4885819032433858</v>
      </c>
      <c r="R15" s="2">
        <v>9.5915898641562389</v>
      </c>
      <c r="S15" s="2">
        <v>9.6716724292227383</v>
      </c>
      <c r="T15" s="2">
        <v>9.7422404395689064</v>
      </c>
      <c r="U15" s="2">
        <v>9.7927564294779721</v>
      </c>
      <c r="V15" s="2">
        <v>9.8361346701106189</v>
      </c>
      <c r="W15" s="54">
        <v>0.116225598137371</v>
      </c>
    </row>
    <row r="16" spans="1:23">
      <c r="B16" s="1" t="s">
        <v>88</v>
      </c>
      <c r="C16" s="2">
        <v>5.3849101944406552</v>
      </c>
      <c r="D16" s="2">
        <v>5.620114297165574</v>
      </c>
      <c r="E16" s="2">
        <v>5.7932009678936627</v>
      </c>
      <c r="F16" s="2">
        <v>5.9127109382387095</v>
      </c>
      <c r="G16" s="2">
        <v>5.9968217924819989</v>
      </c>
      <c r="H16" s="2">
        <v>6.0178683879426753</v>
      </c>
      <c r="I16" s="2">
        <v>6.1042869924602581</v>
      </c>
      <c r="J16" s="2">
        <v>6.204846441165131</v>
      </c>
      <c r="K16" s="2">
        <v>6.2905740998658519</v>
      </c>
      <c r="L16" s="2">
        <v>6.2272844357245853</v>
      </c>
      <c r="M16" s="2">
        <v>6.1225645392761523</v>
      </c>
      <c r="N16" s="2">
        <v>5.9237672165340021</v>
      </c>
      <c r="O16" s="2">
        <v>5.7109422270095447</v>
      </c>
      <c r="P16" s="56">
        <v>5.499739486936738</v>
      </c>
      <c r="Q16" s="2">
        <v>5.4897809118211036</v>
      </c>
      <c r="R16" s="2">
        <v>5.1474872625172949</v>
      </c>
      <c r="S16" s="2">
        <v>4.828389558119663</v>
      </c>
      <c r="T16" s="2">
        <v>4.4326387595237344</v>
      </c>
      <c r="U16" s="2">
        <v>4.2123724793916253</v>
      </c>
      <c r="V16" s="2">
        <v>3.9853582532710847</v>
      </c>
      <c r="W16" s="54">
        <v>-0.25990255930627398</v>
      </c>
    </row>
    <row r="17" spans="1:23">
      <c r="B17" s="1" t="s">
        <v>220</v>
      </c>
      <c r="C17" s="2">
        <v>2.6063261090490069</v>
      </c>
      <c r="D17" s="2">
        <v>2.8370632758040188</v>
      </c>
      <c r="E17" s="2">
        <v>3.0736991481022615</v>
      </c>
      <c r="F17" s="2">
        <v>3.3185776677555769</v>
      </c>
      <c r="G17" s="2">
        <v>3.558305599736407</v>
      </c>
      <c r="H17" s="2">
        <v>3.86745284037374</v>
      </c>
      <c r="I17" s="2">
        <v>4.145825118569439</v>
      </c>
      <c r="J17" s="2">
        <v>4.4367062926282976</v>
      </c>
      <c r="K17" s="2">
        <v>4.7231945694817981</v>
      </c>
      <c r="L17" s="2">
        <v>4.9795489998725646</v>
      </c>
      <c r="M17" s="2">
        <v>5.2058257019835938</v>
      </c>
      <c r="N17" s="2">
        <v>5.2866060640442871</v>
      </c>
      <c r="O17" s="2">
        <v>5.3219349948665435</v>
      </c>
      <c r="P17" s="56">
        <v>5.3450358069137689</v>
      </c>
      <c r="Q17" s="2">
        <v>5.3313851633947991</v>
      </c>
      <c r="R17" s="2">
        <v>5.2933745020429424</v>
      </c>
      <c r="S17" s="2">
        <v>5.2044254710739875</v>
      </c>
      <c r="T17" s="2">
        <v>5.1145908733438672</v>
      </c>
      <c r="U17" s="2">
        <v>5.0128603474342759</v>
      </c>
      <c r="V17" s="2">
        <v>4.9090987230203611</v>
      </c>
      <c r="W17" s="54">
        <v>0.88353203613940201</v>
      </c>
    </row>
    <row r="18" spans="1:23">
      <c r="B18" s="1" t="s">
        <v>221</v>
      </c>
      <c r="C18" s="2">
        <v>7.1113186819460132</v>
      </c>
      <c r="D18" s="2">
        <v>7.1160309042887011</v>
      </c>
      <c r="E18" s="2">
        <v>7.106787015162122</v>
      </c>
      <c r="F18" s="2">
        <v>7.122582663212258</v>
      </c>
      <c r="G18" s="2">
        <v>7.0837467892584254</v>
      </c>
      <c r="H18" s="2">
        <v>7.079203146397921</v>
      </c>
      <c r="I18" s="2">
        <v>7.0545616032399217</v>
      </c>
      <c r="J18" s="2">
        <v>7.0154540163738535</v>
      </c>
      <c r="K18" s="2">
        <v>7.0048315416365448</v>
      </c>
      <c r="L18" s="2">
        <v>6.9908790494161623</v>
      </c>
      <c r="M18" s="2">
        <v>6.9429722988843654</v>
      </c>
      <c r="N18" s="2">
        <v>6.8307926250488764</v>
      </c>
      <c r="O18" s="2">
        <v>6.7517168686985425</v>
      </c>
      <c r="P18" s="56">
        <v>6.6404130189213353</v>
      </c>
      <c r="Q18" s="2">
        <v>6.5385657019869186</v>
      </c>
      <c r="R18" s="2">
        <v>6.4295431228162414</v>
      </c>
      <c r="S18" s="2">
        <v>6.2876210332342062</v>
      </c>
      <c r="T18" s="2">
        <v>6.1435023145551027</v>
      </c>
      <c r="U18" s="2">
        <v>5.9944727025596567</v>
      </c>
      <c r="V18" s="2">
        <v>5.8421331748828393</v>
      </c>
      <c r="W18" s="54">
        <v>-0.17847400233733601</v>
      </c>
    </row>
    <row r="19" spans="1:23" ht="15.5" thickBot="1">
      <c r="B19" s="1" t="s">
        <v>112</v>
      </c>
      <c r="C19" s="2">
        <v>4.6221304640400831</v>
      </c>
      <c r="D19" s="2">
        <v>4.8898348396079427</v>
      </c>
      <c r="E19" s="2">
        <v>5.1657068984383443</v>
      </c>
      <c r="F19" s="2">
        <v>5.4483970053406097</v>
      </c>
      <c r="G19" s="2">
        <v>5.7440979916124775</v>
      </c>
      <c r="H19" s="2">
        <v>6.0414817689147924</v>
      </c>
      <c r="I19" s="2">
        <v>6.2378060474911763</v>
      </c>
      <c r="J19" s="2">
        <v>6.3920278134999364</v>
      </c>
      <c r="K19" s="2">
        <v>6.5774758676830913</v>
      </c>
      <c r="L19" s="2">
        <v>6.8294911314707178</v>
      </c>
      <c r="M19" s="2">
        <v>7.0781299655120051</v>
      </c>
      <c r="N19" s="2">
        <v>7.3272242265297507</v>
      </c>
      <c r="O19" s="2">
        <v>7.7298215865708642</v>
      </c>
      <c r="P19" s="56">
        <v>8.0207385381708036</v>
      </c>
      <c r="Q19" s="2">
        <v>8.3422479969095775</v>
      </c>
      <c r="R19" s="2">
        <v>8.6612506151599291</v>
      </c>
      <c r="S19" s="2">
        <v>8.8502956207757109</v>
      </c>
      <c r="T19" s="2">
        <v>9.0347753809943185</v>
      </c>
      <c r="U19" s="2">
        <v>9.2073528126245492</v>
      </c>
      <c r="V19" s="2">
        <v>9.3588431824348675</v>
      </c>
      <c r="W19" s="54">
        <v>1.02478992214654</v>
      </c>
    </row>
    <row r="20" spans="1:23" ht="15.5" thickBot="1">
      <c r="B20" s="108" t="s">
        <v>222</v>
      </c>
      <c r="C20" s="103">
        <v>237.79577157481197</v>
      </c>
      <c r="D20" s="103">
        <v>253.66328364105473</v>
      </c>
      <c r="E20" s="103">
        <v>241.33934167242359</v>
      </c>
      <c r="F20" s="103">
        <v>256.08176830981614</v>
      </c>
      <c r="G20" s="103">
        <v>253.79388553399062</v>
      </c>
      <c r="H20" s="103">
        <v>260.40878386274301</v>
      </c>
      <c r="I20" s="103">
        <v>255.21186379969038</v>
      </c>
      <c r="J20" s="103">
        <v>233.79096406349325</v>
      </c>
      <c r="K20" s="103">
        <v>251.49962678614168</v>
      </c>
      <c r="L20" s="103">
        <v>248.13260040627998</v>
      </c>
      <c r="M20" s="103">
        <v>270.39755271025825</v>
      </c>
      <c r="N20" s="103">
        <v>225.77761806248552</v>
      </c>
      <c r="O20" s="103">
        <v>245.87813723730943</v>
      </c>
      <c r="P20" s="103">
        <v>263.95447437364169</v>
      </c>
      <c r="Q20" s="103">
        <v>217.13399543958189</v>
      </c>
      <c r="R20" s="103">
        <v>232.56536284146353</v>
      </c>
      <c r="S20" s="103">
        <v>242.72771497110963</v>
      </c>
      <c r="T20" s="103">
        <v>236.16202060615771</v>
      </c>
      <c r="U20" s="103">
        <v>221.70539309723043</v>
      </c>
      <c r="V20" s="103">
        <v>224.83204306115681</v>
      </c>
      <c r="W20" s="55">
        <v>-5.4516228054865598E-2</v>
      </c>
    </row>
    <row r="21" spans="1:23">
      <c r="B21" s="87" t="s">
        <v>108</v>
      </c>
    </row>
    <row r="22" spans="1:23">
      <c r="B22" s="155" t="s">
        <v>370</v>
      </c>
    </row>
    <row r="26" spans="1:23">
      <c r="A26" s="157" t="s">
        <v>377</v>
      </c>
    </row>
    <row r="27" spans="1:23">
      <c r="A27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W21"/>
  <sheetViews>
    <sheetView showGridLines="0" zoomScale="90" zoomScaleNormal="90" workbookViewId="0">
      <selection activeCell="B18" sqref="B18"/>
    </sheetView>
  </sheetViews>
  <sheetFormatPr baseColWidth="10" defaultRowHeight="15" outlineLevelCol="1"/>
  <cols>
    <col min="2" max="2" width="40.4609375" bestFit="1" customWidth="1"/>
    <col min="3" max="3" width="5" bestFit="1" customWidth="1"/>
    <col min="4" max="14" width="5" hidden="1" customWidth="1" outlineLevel="1"/>
    <col min="15" max="15" width="4.8437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257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258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12.087866439901841</v>
      </c>
      <c r="D6" s="2">
        <v>13.109550446077924</v>
      </c>
      <c r="E6" s="2">
        <v>12.512519160040645</v>
      </c>
      <c r="F6" s="2">
        <v>13.632288575180013</v>
      </c>
      <c r="G6" s="2">
        <v>13.738500047007332</v>
      </c>
      <c r="H6" s="2">
        <v>14.441479461714703</v>
      </c>
      <c r="I6" s="2">
        <v>14.33919774351436</v>
      </c>
      <c r="J6" s="2">
        <v>13.113754592153798</v>
      </c>
      <c r="K6" s="2">
        <v>14.726071270702976</v>
      </c>
      <c r="L6" s="2">
        <v>14.621796054427801</v>
      </c>
      <c r="M6" s="2">
        <v>16.446432906625677</v>
      </c>
      <c r="N6" s="2">
        <v>13.257504682578297</v>
      </c>
      <c r="O6" s="2">
        <v>14.957872357572294</v>
      </c>
      <c r="P6" s="56">
        <v>16.727889031821505</v>
      </c>
      <c r="Q6" s="2">
        <v>13.10509320740786</v>
      </c>
      <c r="R6" s="2">
        <v>14.626230201073614</v>
      </c>
      <c r="S6" s="2">
        <v>15.742294738297895</v>
      </c>
      <c r="T6" s="2">
        <v>15.36022300204125</v>
      </c>
      <c r="U6" s="2">
        <v>14.338926309256079</v>
      </c>
      <c r="V6" s="2">
        <v>14.788284141407797</v>
      </c>
      <c r="W6" s="54">
        <v>0.22339903529972199</v>
      </c>
    </row>
    <row r="7" spans="1:23">
      <c r="B7" s="1" t="s">
        <v>86</v>
      </c>
      <c r="C7" s="2">
        <v>8.3401130375573214</v>
      </c>
      <c r="D7" s="2">
        <v>8.3752180108013174</v>
      </c>
      <c r="E7" s="2">
        <v>8.4058734959965626</v>
      </c>
      <c r="F7" s="2">
        <v>8.5402258758836957</v>
      </c>
      <c r="G7" s="2">
        <v>8.580023029599845</v>
      </c>
      <c r="H7" s="2">
        <v>8.6087946349785192</v>
      </c>
      <c r="I7" s="2">
        <v>8.6096776101387444</v>
      </c>
      <c r="J7" s="2">
        <v>8.5764330978164125</v>
      </c>
      <c r="K7" s="2">
        <v>8.6696384586821544</v>
      </c>
      <c r="L7" s="2">
        <v>8.7186690575861068</v>
      </c>
      <c r="M7" s="2">
        <v>8.8759514749848414</v>
      </c>
      <c r="N7" s="2">
        <v>8.6799730367493755</v>
      </c>
      <c r="O7" s="2">
        <v>8.663138501446582</v>
      </c>
      <c r="P7" s="56">
        <v>8.7820746938558596</v>
      </c>
      <c r="Q7" s="2">
        <v>8.6646456869281501</v>
      </c>
      <c r="R7" s="2">
        <v>8.7924487116709713</v>
      </c>
      <c r="S7" s="2">
        <v>8.8718219812658123</v>
      </c>
      <c r="T7" s="2">
        <v>8.8740593615649903</v>
      </c>
      <c r="U7" s="2">
        <v>8.8723476162254453</v>
      </c>
      <c r="V7" s="2">
        <v>8.9312609052017073</v>
      </c>
      <c r="W7" s="54">
        <v>7.0880078601131602E-2</v>
      </c>
    </row>
    <row r="8" spans="1:23">
      <c r="B8" s="1" t="s">
        <v>109</v>
      </c>
      <c r="C8" s="2">
        <v>3.6084686513424429</v>
      </c>
      <c r="D8" s="2">
        <v>3.8312430557626365</v>
      </c>
      <c r="E8" s="2">
        <v>3.6490393044692544</v>
      </c>
      <c r="F8" s="2">
        <v>3.8801217743947056</v>
      </c>
      <c r="G8" s="2">
        <v>3.871990511187561</v>
      </c>
      <c r="H8" s="2">
        <v>4.0272951559834747</v>
      </c>
      <c r="I8" s="2">
        <v>4.0229715629733738</v>
      </c>
      <c r="J8" s="2">
        <v>3.6827992303815731</v>
      </c>
      <c r="K8" s="2">
        <v>4.0056222525068268</v>
      </c>
      <c r="L8" s="2">
        <v>4.040456353216916</v>
      </c>
      <c r="M8" s="2">
        <v>4.4270366079441796</v>
      </c>
      <c r="N8" s="2">
        <v>3.8324809972977549</v>
      </c>
      <c r="O8" s="2">
        <v>4.2458971936783616</v>
      </c>
      <c r="P8" s="56">
        <v>4.6595890896950447</v>
      </c>
      <c r="Q8" s="2">
        <v>3.9196144438753215</v>
      </c>
      <c r="R8" s="2">
        <v>4.4100807320158548</v>
      </c>
      <c r="S8" s="2">
        <v>4.5835497866917949</v>
      </c>
      <c r="T8" s="2">
        <v>4.6253950761998741</v>
      </c>
      <c r="U8" s="2">
        <v>4.5221205459772627</v>
      </c>
      <c r="V8" s="2">
        <v>4.591193574872424</v>
      </c>
      <c r="W8" s="54">
        <v>0.27233849549015299</v>
      </c>
    </row>
    <row r="9" spans="1:23">
      <c r="B9" s="1" t="s">
        <v>110</v>
      </c>
      <c r="C9" s="2">
        <v>5.7207855619872108</v>
      </c>
      <c r="D9" s="2">
        <v>5.8526566045443413</v>
      </c>
      <c r="E9" s="2">
        <v>5.919564066961021</v>
      </c>
      <c r="F9" s="2">
        <v>5.9512763370988493</v>
      </c>
      <c r="G9" s="2">
        <v>5.9933662715911291</v>
      </c>
      <c r="H9" s="2">
        <v>6.0701770115672984</v>
      </c>
      <c r="I9" s="2">
        <v>6.1858892532450991</v>
      </c>
      <c r="J9" s="2">
        <v>6.4304772623263124</v>
      </c>
      <c r="K9" s="2">
        <v>6.7421393011117479</v>
      </c>
      <c r="L9" s="2">
        <v>6.8711397076558409</v>
      </c>
      <c r="M9" s="2">
        <v>6.8565158414311087</v>
      </c>
      <c r="N9" s="2">
        <v>6.6749364267853677</v>
      </c>
      <c r="O9" s="2">
        <v>6.5840195664088759</v>
      </c>
      <c r="P9" s="56">
        <v>6.464046905255624</v>
      </c>
      <c r="Q9" s="2">
        <v>6.3301368709197465</v>
      </c>
      <c r="R9" s="2">
        <v>6.1570851107477758</v>
      </c>
      <c r="S9" s="2">
        <v>5.9937021061496498</v>
      </c>
      <c r="T9" s="2">
        <v>5.7912783143323212</v>
      </c>
      <c r="U9" s="2">
        <v>5.6503630001770491</v>
      </c>
      <c r="V9" s="2">
        <v>5.6002918977726406</v>
      </c>
      <c r="W9" s="54">
        <v>-2.1062433281053599E-2</v>
      </c>
    </row>
    <row r="10" spans="1:23">
      <c r="B10" s="1" t="s">
        <v>111</v>
      </c>
      <c r="C10" s="2">
        <v>4.7768706795176801</v>
      </c>
      <c r="D10" s="2">
        <v>4.7853631383576092</v>
      </c>
      <c r="E10" s="2">
        <v>4.7888514029048412</v>
      </c>
      <c r="F10" s="2">
        <v>4.781601735896909</v>
      </c>
      <c r="G10" s="2">
        <v>4.7680136833773084</v>
      </c>
      <c r="H10" s="2">
        <v>4.7545441467641298</v>
      </c>
      <c r="I10" s="2">
        <v>4.7465892024978418</v>
      </c>
      <c r="J10" s="2">
        <v>4.7450602759339642</v>
      </c>
      <c r="K10" s="2">
        <v>4.7715818468144242</v>
      </c>
      <c r="L10" s="2">
        <v>4.8004671004483761</v>
      </c>
      <c r="M10" s="2">
        <v>4.8126894511674205</v>
      </c>
      <c r="N10" s="2">
        <v>4.8048415498243013</v>
      </c>
      <c r="O10" s="2">
        <v>4.8363338122201576</v>
      </c>
      <c r="P10" s="56">
        <v>4.8727218040598714</v>
      </c>
      <c r="Q10" s="2">
        <v>4.9190878581113147</v>
      </c>
      <c r="R10" s="2">
        <v>4.96587326339644</v>
      </c>
      <c r="S10" s="2">
        <v>5.0093904063066601</v>
      </c>
      <c r="T10" s="2">
        <v>5.0499705923961811</v>
      </c>
      <c r="U10" s="2">
        <v>5.0777968926105279</v>
      </c>
      <c r="V10" s="2">
        <v>5.1004555272388625</v>
      </c>
      <c r="W10" s="54">
        <v>6.7739922101859099E-2</v>
      </c>
    </row>
    <row r="11" spans="1:23">
      <c r="B11" s="1" t="s">
        <v>88</v>
      </c>
      <c r="C11" s="2">
        <v>5.3849101944406552</v>
      </c>
      <c r="D11" s="2">
        <v>5.620114297165574</v>
      </c>
      <c r="E11" s="2">
        <v>5.7932009678936627</v>
      </c>
      <c r="F11" s="2">
        <v>5.9127109382387095</v>
      </c>
      <c r="G11" s="2">
        <v>5.9968217924819989</v>
      </c>
      <c r="H11" s="2">
        <v>6.0178683879426753</v>
      </c>
      <c r="I11" s="2">
        <v>6.1042869924602581</v>
      </c>
      <c r="J11" s="2">
        <v>6.204846441165131</v>
      </c>
      <c r="K11" s="2">
        <v>6.2905740998658519</v>
      </c>
      <c r="L11" s="2">
        <v>6.2272844357245853</v>
      </c>
      <c r="M11" s="2">
        <v>6.1225645392761523</v>
      </c>
      <c r="N11" s="2">
        <v>5.9237672165340021</v>
      </c>
      <c r="O11" s="2">
        <v>5.7109422270095447</v>
      </c>
      <c r="P11" s="56">
        <v>5.499739486936738</v>
      </c>
      <c r="Q11" s="2">
        <v>5.4897809118211036</v>
      </c>
      <c r="R11" s="2">
        <v>5.1474872625172949</v>
      </c>
      <c r="S11" s="2">
        <v>4.828389558119663</v>
      </c>
      <c r="T11" s="2">
        <v>4.4326387595237344</v>
      </c>
      <c r="U11" s="2">
        <v>4.2123724793916253</v>
      </c>
      <c r="V11" s="2">
        <v>3.9853582532710847</v>
      </c>
      <c r="W11" s="54">
        <v>-0.25990255930627398</v>
      </c>
    </row>
    <row r="12" spans="1:23">
      <c r="B12" s="1" t="s">
        <v>91</v>
      </c>
      <c r="C12" s="2">
        <v>12.948409825671664</v>
      </c>
      <c r="D12" s="2">
        <v>13.227591551850178</v>
      </c>
      <c r="E12" s="2">
        <v>13.497050859263606</v>
      </c>
      <c r="F12" s="2">
        <v>13.804579644033234</v>
      </c>
      <c r="G12" s="2">
        <v>14.047940919860757</v>
      </c>
      <c r="H12" s="2">
        <v>14.396975412162259</v>
      </c>
      <c r="I12" s="2">
        <v>14.712382357438605</v>
      </c>
      <c r="J12" s="2">
        <v>15.033672733575905</v>
      </c>
      <c r="K12" s="2">
        <v>15.40058261741386</v>
      </c>
      <c r="L12" s="2">
        <v>15.741938203514636</v>
      </c>
      <c r="M12" s="2">
        <v>16.017120175879008</v>
      </c>
      <c r="N12" s="2">
        <v>16.033681512853541</v>
      </c>
      <c r="O12" s="2">
        <v>16.068639039793485</v>
      </c>
      <c r="P12" s="56">
        <v>16.054029153055076</v>
      </c>
      <c r="Q12" s="2">
        <v>16.016379445616504</v>
      </c>
      <c r="R12" s="2">
        <v>15.94485032640601</v>
      </c>
      <c r="S12" s="2">
        <v>15.754865324168163</v>
      </c>
      <c r="T12" s="2">
        <v>15.555461790400813</v>
      </c>
      <c r="U12" s="2">
        <v>15.332738609922036</v>
      </c>
      <c r="V12" s="2">
        <v>15.104040761848562</v>
      </c>
      <c r="W12" s="54">
        <v>0.166478429799397</v>
      </c>
    </row>
    <row r="13" spans="1:23" ht="15.5" thickBot="1">
      <c r="B13" s="1" t="s">
        <v>112</v>
      </c>
      <c r="C13" s="2">
        <v>4.6221304640400831</v>
      </c>
      <c r="D13" s="2">
        <v>4.8898348396079427</v>
      </c>
      <c r="E13" s="2">
        <v>5.1657068984383443</v>
      </c>
      <c r="F13" s="2">
        <v>5.4483970053406097</v>
      </c>
      <c r="G13" s="2">
        <v>5.7440979916124775</v>
      </c>
      <c r="H13" s="2">
        <v>6.0414817689147924</v>
      </c>
      <c r="I13" s="2">
        <v>6.2378060474911763</v>
      </c>
      <c r="J13" s="2">
        <v>6.3920278134999364</v>
      </c>
      <c r="K13" s="2">
        <v>6.5774758676830913</v>
      </c>
      <c r="L13" s="2">
        <v>6.8294911314707178</v>
      </c>
      <c r="M13" s="2">
        <v>7.0781299655120051</v>
      </c>
      <c r="N13" s="2">
        <v>7.3272242265297507</v>
      </c>
      <c r="O13" s="2">
        <v>7.7298215865708642</v>
      </c>
      <c r="P13" s="56">
        <v>8.0207385381708036</v>
      </c>
      <c r="Q13" s="2">
        <v>8.3422479969095775</v>
      </c>
      <c r="R13" s="2">
        <v>8.6612506151599291</v>
      </c>
      <c r="S13" s="2">
        <v>8.8502956207757109</v>
      </c>
      <c r="T13" s="2">
        <v>9.0347753809943185</v>
      </c>
      <c r="U13" s="2">
        <v>9.2073528126245492</v>
      </c>
      <c r="V13" s="2">
        <v>9.3588431824348675</v>
      </c>
      <c r="W13" s="54">
        <v>1.02478992214654</v>
      </c>
    </row>
    <row r="14" spans="1:23" ht="15.5" thickBot="1">
      <c r="B14" s="108" t="s">
        <v>55</v>
      </c>
      <c r="C14" s="103">
        <v>57.489554854458902</v>
      </c>
      <c r="D14" s="103">
        <v>59.691571944167514</v>
      </c>
      <c r="E14" s="103">
        <v>59.731806155967938</v>
      </c>
      <c r="F14" s="103">
        <v>61.951201886066727</v>
      </c>
      <c r="G14" s="103">
        <v>62.740754246718403</v>
      </c>
      <c r="H14" s="103">
        <v>64.358615980027849</v>
      </c>
      <c r="I14" s="103">
        <v>64.958800769759449</v>
      </c>
      <c r="J14" s="103">
        <v>64.17907144685303</v>
      </c>
      <c r="K14" s="103">
        <v>67.183685714780921</v>
      </c>
      <c r="L14" s="103">
        <v>67.85124204404498</v>
      </c>
      <c r="M14" s="103">
        <v>70.636440962820402</v>
      </c>
      <c r="N14" s="103">
        <v>66.534409649152394</v>
      </c>
      <c r="O14" s="103">
        <v>68.796664284700171</v>
      </c>
      <c r="P14" s="103">
        <v>71.080828702850525</v>
      </c>
      <c r="Q14" s="103">
        <v>66.786986421589575</v>
      </c>
      <c r="R14" s="103">
        <v>68.7053062229879</v>
      </c>
      <c r="S14" s="103">
        <v>69.63430952177535</v>
      </c>
      <c r="T14" s="103">
        <v>68.723802277453473</v>
      </c>
      <c r="U14" s="103">
        <v>67.214018266184581</v>
      </c>
      <c r="V14" s="103">
        <v>67.459728244047952</v>
      </c>
      <c r="W14" s="55">
        <v>0.173425823435746</v>
      </c>
    </row>
    <row r="15" spans="1:23">
      <c r="B15" s="87" t="s">
        <v>100</v>
      </c>
    </row>
    <row r="16" spans="1:23">
      <c r="B16" s="155" t="s">
        <v>370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B10:G57"/>
  <sheetViews>
    <sheetView showGridLines="0" topLeftCell="A7" zoomScale="85" zoomScaleNormal="85" workbookViewId="0">
      <selection activeCell="B10" sqref="B10"/>
    </sheetView>
  </sheetViews>
  <sheetFormatPr baseColWidth="10" defaultRowHeight="15"/>
  <sheetData>
    <row r="10" spans="2:7" ht="18">
      <c r="B10" s="138" t="s">
        <v>321</v>
      </c>
      <c r="C10" s="138"/>
      <c r="D10" s="138"/>
      <c r="E10" s="138"/>
      <c r="F10" s="138"/>
      <c r="G10" s="138"/>
    </row>
    <row r="11" spans="2:7">
      <c r="B11" s="154" t="s">
        <v>229</v>
      </c>
      <c r="C11" s="139"/>
      <c r="D11" s="139"/>
      <c r="E11" s="139"/>
      <c r="F11" s="139"/>
      <c r="G11" s="139"/>
    </row>
    <row r="12" spans="2:7">
      <c r="B12" s="140" t="s">
        <v>231</v>
      </c>
      <c r="C12" s="141"/>
      <c r="D12" s="141"/>
      <c r="E12" s="141"/>
      <c r="F12" s="141"/>
      <c r="G12" s="141"/>
    </row>
    <row r="13" spans="2:7">
      <c r="B13" s="140" t="s">
        <v>233</v>
      </c>
      <c r="C13" s="141"/>
      <c r="D13" s="141"/>
      <c r="E13" s="141"/>
      <c r="F13" s="141"/>
      <c r="G13" s="141"/>
    </row>
    <row r="14" spans="2:7">
      <c r="B14" s="140" t="s">
        <v>354</v>
      </c>
      <c r="C14" s="141"/>
      <c r="D14" s="141"/>
      <c r="E14" s="141"/>
      <c r="F14" s="141"/>
      <c r="G14" s="141"/>
    </row>
    <row r="15" spans="2:7">
      <c r="B15" s="140" t="s">
        <v>236</v>
      </c>
      <c r="C15" s="141"/>
      <c r="D15" s="141"/>
      <c r="E15" s="141"/>
      <c r="F15" s="141"/>
      <c r="G15" s="141"/>
    </row>
    <row r="16" spans="2:7">
      <c r="B16" s="140" t="s">
        <v>356</v>
      </c>
      <c r="C16" s="141"/>
      <c r="D16" s="141"/>
      <c r="E16" s="141"/>
      <c r="F16" s="141"/>
      <c r="G16" s="141"/>
    </row>
    <row r="17" spans="2:7">
      <c r="B17" s="140" t="s">
        <v>241</v>
      </c>
      <c r="C17" s="141"/>
      <c r="D17" s="141"/>
      <c r="E17" s="141"/>
      <c r="F17" s="141"/>
      <c r="G17" s="141"/>
    </row>
    <row r="18" spans="2:7">
      <c r="B18" s="140" t="s">
        <v>243</v>
      </c>
      <c r="C18" s="141"/>
      <c r="D18" s="141"/>
      <c r="E18" s="141"/>
      <c r="F18" s="141"/>
      <c r="G18" s="141"/>
    </row>
    <row r="19" spans="2:7">
      <c r="B19" s="140" t="s">
        <v>245</v>
      </c>
      <c r="C19" s="141"/>
      <c r="D19" s="141"/>
      <c r="E19" s="141"/>
      <c r="F19" s="141"/>
      <c r="G19" s="141"/>
    </row>
    <row r="20" spans="2:7">
      <c r="B20" s="140" t="s">
        <v>246</v>
      </c>
      <c r="C20" s="141"/>
      <c r="D20" s="141"/>
      <c r="E20" s="141"/>
      <c r="F20" s="141"/>
      <c r="G20" s="141"/>
    </row>
    <row r="21" spans="2:7">
      <c r="B21" s="140" t="s">
        <v>247</v>
      </c>
      <c r="C21" s="141"/>
      <c r="D21" s="141"/>
      <c r="E21" s="141"/>
      <c r="F21" s="141"/>
      <c r="G21" s="141"/>
    </row>
    <row r="22" spans="2:7">
      <c r="B22" s="140" t="s">
        <v>249</v>
      </c>
      <c r="C22" s="141"/>
      <c r="D22" s="141"/>
      <c r="E22" s="141"/>
      <c r="F22" s="141"/>
      <c r="G22" s="141"/>
    </row>
    <row r="23" spans="2:7">
      <c r="B23" s="140" t="s">
        <v>250</v>
      </c>
      <c r="C23" s="141"/>
      <c r="D23" s="141"/>
      <c r="E23" s="141"/>
      <c r="F23" s="141"/>
      <c r="G23" s="141"/>
    </row>
    <row r="24" spans="2:7">
      <c r="B24" s="140" t="s">
        <v>252</v>
      </c>
      <c r="C24" s="141"/>
      <c r="D24" s="141"/>
      <c r="E24" s="141"/>
      <c r="F24" s="141"/>
      <c r="G24" s="141"/>
    </row>
    <row r="25" spans="2:7">
      <c r="B25" s="140" t="s">
        <v>253</v>
      </c>
      <c r="C25" s="141"/>
      <c r="D25" s="141"/>
      <c r="E25" s="141"/>
      <c r="F25" s="141"/>
      <c r="G25" s="141"/>
    </row>
    <row r="26" spans="2:7">
      <c r="B26" s="140" t="s">
        <v>255</v>
      </c>
      <c r="C26" s="141"/>
      <c r="D26" s="141"/>
      <c r="E26" s="141"/>
      <c r="F26" s="141"/>
      <c r="G26" s="141"/>
    </row>
    <row r="27" spans="2:7">
      <c r="B27" s="140" t="s">
        <v>257</v>
      </c>
      <c r="C27" s="141"/>
      <c r="D27" s="141"/>
      <c r="E27" s="141"/>
      <c r="F27" s="141"/>
      <c r="G27" s="141"/>
    </row>
    <row r="28" spans="2:7">
      <c r="B28" s="140" t="s">
        <v>259</v>
      </c>
      <c r="C28" s="141"/>
      <c r="D28" s="141"/>
      <c r="E28" s="141"/>
      <c r="F28" s="141"/>
      <c r="G28" s="141"/>
    </row>
    <row r="29" spans="2:7">
      <c r="B29" s="140" t="s">
        <v>261</v>
      </c>
      <c r="C29" s="141"/>
      <c r="D29" s="141"/>
      <c r="E29" s="141"/>
      <c r="F29" s="141"/>
      <c r="G29" s="141"/>
    </row>
    <row r="30" spans="2:7">
      <c r="B30" s="140" t="s">
        <v>263</v>
      </c>
      <c r="C30" s="141"/>
      <c r="D30" s="141"/>
      <c r="E30" s="141"/>
      <c r="F30" s="141"/>
      <c r="G30" s="141"/>
    </row>
    <row r="31" spans="2:7">
      <c r="B31" s="140" t="s">
        <v>266</v>
      </c>
      <c r="C31" s="141"/>
      <c r="D31" s="141"/>
      <c r="E31" s="141"/>
      <c r="F31" s="141"/>
      <c r="G31" s="141"/>
    </row>
    <row r="32" spans="2:7">
      <c r="B32" s="140" t="s">
        <v>267</v>
      </c>
      <c r="C32" s="141"/>
      <c r="D32" s="141"/>
      <c r="E32" s="141"/>
      <c r="F32" s="141"/>
      <c r="G32" s="141"/>
    </row>
    <row r="33" spans="2:7">
      <c r="B33" s="140" t="s">
        <v>269</v>
      </c>
      <c r="C33" s="141"/>
      <c r="D33" s="141"/>
      <c r="E33" s="141"/>
      <c r="F33" s="141"/>
      <c r="G33" s="141"/>
    </row>
    <row r="34" spans="2:7">
      <c r="B34" s="140" t="s">
        <v>271</v>
      </c>
      <c r="C34" s="141"/>
      <c r="D34" s="141"/>
      <c r="E34" s="141"/>
      <c r="F34" s="141"/>
      <c r="G34" s="141"/>
    </row>
    <row r="35" spans="2:7">
      <c r="B35" s="140" t="s">
        <v>273</v>
      </c>
      <c r="C35" s="141"/>
      <c r="D35" s="141"/>
      <c r="E35" s="141"/>
      <c r="F35" s="141"/>
      <c r="G35" s="141"/>
    </row>
    <row r="36" spans="2:7">
      <c r="B36" s="140" t="s">
        <v>275</v>
      </c>
      <c r="C36" s="141"/>
      <c r="D36" s="141"/>
      <c r="E36" s="141"/>
      <c r="F36" s="141"/>
      <c r="G36" s="141"/>
    </row>
    <row r="37" spans="2:7">
      <c r="B37" s="140" t="s">
        <v>276</v>
      </c>
      <c r="C37" s="141"/>
      <c r="D37" s="141"/>
      <c r="E37" s="141"/>
      <c r="F37" s="141"/>
      <c r="G37" s="141"/>
    </row>
    <row r="38" spans="2:7">
      <c r="B38" s="140" t="s">
        <v>277</v>
      </c>
      <c r="C38" s="141"/>
      <c r="D38" s="141"/>
      <c r="E38" s="141"/>
      <c r="F38" s="141"/>
      <c r="G38" s="141"/>
    </row>
    <row r="39" spans="2:7">
      <c r="B39" s="140" t="s">
        <v>279</v>
      </c>
      <c r="C39" s="141"/>
      <c r="D39" s="141"/>
      <c r="E39" s="141"/>
      <c r="F39" s="141"/>
      <c r="G39" s="141"/>
    </row>
    <row r="40" spans="2:7">
      <c r="B40" s="140" t="s">
        <v>280</v>
      </c>
      <c r="C40" s="141"/>
      <c r="D40" s="141"/>
      <c r="E40" s="141"/>
      <c r="F40" s="141"/>
      <c r="G40" s="141"/>
    </row>
    <row r="41" spans="2:7">
      <c r="B41" s="140" t="s">
        <v>282</v>
      </c>
      <c r="C41" s="141"/>
      <c r="D41" s="141"/>
      <c r="E41" s="141"/>
      <c r="F41" s="141"/>
      <c r="G41" s="141"/>
    </row>
    <row r="42" spans="2:7">
      <c r="B42" s="140" t="s">
        <v>284</v>
      </c>
      <c r="C42" s="141"/>
      <c r="D42" s="141"/>
      <c r="E42" s="141"/>
      <c r="F42" s="141"/>
      <c r="G42" s="141"/>
    </row>
    <row r="43" spans="2:7">
      <c r="B43" s="140" t="s">
        <v>285</v>
      </c>
      <c r="C43" s="141"/>
      <c r="D43" s="141"/>
      <c r="E43" s="141"/>
      <c r="F43" s="141"/>
      <c r="G43" s="141"/>
    </row>
    <row r="44" spans="2:7">
      <c r="B44" s="140" t="s">
        <v>358</v>
      </c>
      <c r="C44" s="141"/>
      <c r="D44" s="141"/>
      <c r="E44" s="141"/>
      <c r="F44" s="141"/>
      <c r="G44" s="141"/>
    </row>
    <row r="45" spans="2:7">
      <c r="B45" s="140" t="s">
        <v>287</v>
      </c>
      <c r="C45" s="141"/>
      <c r="D45" s="141"/>
      <c r="E45" s="141"/>
      <c r="F45" s="141"/>
      <c r="G45" s="141"/>
    </row>
    <row r="46" spans="2:7">
      <c r="B46" s="140" t="s">
        <v>289</v>
      </c>
      <c r="C46" s="141"/>
      <c r="D46" s="141"/>
      <c r="E46" s="141"/>
      <c r="F46" s="141"/>
      <c r="G46" s="141"/>
    </row>
    <row r="47" spans="2:7">
      <c r="B47" s="140" t="s">
        <v>290</v>
      </c>
      <c r="C47" s="141"/>
      <c r="D47" s="141"/>
      <c r="E47" s="141"/>
      <c r="F47" s="141"/>
      <c r="G47" s="141"/>
    </row>
    <row r="48" spans="2:7">
      <c r="B48" s="140" t="s">
        <v>292</v>
      </c>
      <c r="C48" s="141"/>
      <c r="D48" s="141"/>
      <c r="E48" s="141"/>
      <c r="F48" s="141"/>
      <c r="G48" s="141"/>
    </row>
    <row r="49" spans="2:7">
      <c r="B49" s="140" t="s">
        <v>294</v>
      </c>
      <c r="C49" s="141"/>
      <c r="D49" s="141"/>
      <c r="E49" s="141"/>
      <c r="F49" s="141"/>
      <c r="G49" s="141"/>
    </row>
    <row r="50" spans="2:7">
      <c r="B50" s="140" t="s">
        <v>295</v>
      </c>
      <c r="C50" s="141"/>
      <c r="D50" s="141"/>
      <c r="E50" s="141"/>
      <c r="F50" s="141"/>
      <c r="G50" s="141"/>
    </row>
    <row r="51" spans="2:7">
      <c r="B51" s="140" t="s">
        <v>297</v>
      </c>
      <c r="C51" s="141"/>
      <c r="D51" s="141"/>
      <c r="E51" s="141"/>
      <c r="F51" s="141"/>
      <c r="G51" s="141"/>
    </row>
    <row r="52" spans="2:7">
      <c r="B52" s="140" t="s">
        <v>298</v>
      </c>
      <c r="C52" s="141"/>
      <c r="D52" s="141"/>
      <c r="E52" s="141"/>
      <c r="F52" s="141"/>
      <c r="G52" s="141"/>
    </row>
    <row r="53" spans="2:7">
      <c r="B53" s="140" t="s">
        <v>300</v>
      </c>
      <c r="C53" s="141"/>
      <c r="D53" s="141"/>
      <c r="E53" s="141"/>
      <c r="F53" s="141"/>
      <c r="G53" s="141"/>
    </row>
    <row r="54" spans="2:7">
      <c r="B54" s="140" t="s">
        <v>302</v>
      </c>
      <c r="C54" s="141"/>
      <c r="D54" s="141"/>
      <c r="E54" s="141"/>
      <c r="F54" s="141"/>
      <c r="G54" s="141"/>
    </row>
    <row r="55" spans="2:7">
      <c r="B55" s="140" t="s">
        <v>339</v>
      </c>
      <c r="C55" s="141"/>
      <c r="D55" s="141"/>
      <c r="E55" s="141"/>
      <c r="F55" s="141"/>
      <c r="G55" s="141"/>
    </row>
    <row r="56" spans="2:7">
      <c r="B56" s="140" t="s">
        <v>309</v>
      </c>
      <c r="C56" s="141"/>
      <c r="D56" s="141"/>
      <c r="E56" s="141"/>
      <c r="F56" s="141"/>
      <c r="G56" s="141"/>
    </row>
    <row r="57" spans="2:7">
      <c r="B57" s="142" t="s">
        <v>310</v>
      </c>
      <c r="C57" s="143"/>
      <c r="D57" s="143"/>
      <c r="E57" s="143"/>
      <c r="F57" s="143"/>
      <c r="G57" s="143"/>
    </row>
  </sheetData>
  <hyperlinks>
    <hyperlink ref="B11" location="Tabelle1!B8" display="Tabelle 1: Endenergieverbrauch nach Verwendungszwecken"/>
    <hyperlink ref="B12" location="Tabelle2!B8" display="Tabelle 2: Energieverbrauch nach Verkehrszwecken im Personenverkehr 2019"/>
    <hyperlink ref="B13" location="Tabelle3!B8" display="Tabelle 3: Energieverbrauch in Gebäuden nach Verwendungszwecken"/>
    <hyperlink ref="B14" location="Tabelle4!B8" display="Tabelle 4: Endenergieverbrauch für Wärme und Kälte nach Verwendungszwecken"/>
    <hyperlink ref="B15" location="Tabelle5!B8" display="Tableau 5: Consommation d’énergie finale par applications"/>
    <hyperlink ref="B16" location="Tabelle6!B8" display="Tableau 5: Consommation d’énergie finale par applications"/>
    <hyperlink ref="B17" location="Tabelle7!B8" display="Tableau 7: Consommation énergétique dans les bâtiments par applications"/>
    <hyperlink ref="B18" location="Tabelle8!B8" display="Tableau 8: Consommation d'énergie pour le chauffage et le refroidissement"/>
    <hyperlink ref="B19" location="Tabelle9!B8" display="Tabelle 9: Endenergieverbrauch der Schweiz nach Energieträgern"/>
    <hyperlink ref="B20" location="Tabelle10!B8" display="Tabelle 10: Endenergieverbrauch der Schweiz nach Sektoren"/>
    <hyperlink ref="B21" location="Tabelle11!B8" display="Tabelle 11: Wichtige Bestimmungsfaktoren des Energieverbrauchs"/>
    <hyperlink ref="B22" location="Tabelle13!B8" display="Tabelle 13: Endenergieverbrauch nach Verwendungszwecken"/>
    <hyperlink ref="B23" location="Tabelle14!B8" display="Tabelle 14: Thermische Energieträger nach Verwendungszwecken"/>
    <hyperlink ref="B24" location="Tabelle15!B8" display="Tabelle 15: Elektrizitätsverbrauch nach Verwendungszwecken"/>
    <hyperlink ref="B25" location="Tabelle16!B8" display="Tabelle 16: Energieverbrauch nach Verwendungszwecken und Sektoren 2019"/>
    <hyperlink ref="B26" location="Tabelle17!B8" display="Tabelle 17: Entwicklung des Energieverbrauchs der Privaten Haushalte"/>
    <hyperlink ref="B27" location="Tabelle18!B8" display="Tabelle 18: Elektrizitätsverbrauch der Privaten Haushalte"/>
    <hyperlink ref="B28" location="Tabelle19!B8" display="Tabelle 19: Energiebezugsflächen von Privaten Haushalten nach Anlagensystemen"/>
    <hyperlink ref="B29" location="Tabelle20!B8" display="Tabelle 20: Energieverbrauch für Raumwärme in Privaten Haushalten"/>
    <hyperlink ref="B30" location="Tabelle21!B8" display="Tabelle 21: Entwicklung der Bevölkerungszahl mit Warmwasseranschluss"/>
    <hyperlink ref="B31" location="Tabelle22!B8" display="Tabelle 22: Energieverbrauch für Warmwasser in Privaten Haushalten"/>
    <hyperlink ref="B32" location="Tabelle23!B8" display="Tabelle 23: Energieverbrauch für das Kochen in Privaten Haushalten"/>
    <hyperlink ref="B33" location="Tabelle24!B8" display="Tabelle 24: Stromverbrauch Privater Haushalte für Beleuchtung und Elektrogeräte "/>
    <hyperlink ref="B34" location="Tabelle26!B8" display="Tabelle 26: Endenergieverbrauch im Dienstleistungssektor nach Verwendungszwecken"/>
    <hyperlink ref="B35" location="Tabelle27!B8" display="Tabelle 27: Brennstoffverbrauch im Dienstleistungssektor nach Verwendungszwecken"/>
    <hyperlink ref="B36" location="Tabelle28!B8" display="Tabelle 28: Stromverbrauch im Dienstleistungssektor nach Verwendungszwecken"/>
    <hyperlink ref="B37" location="Tabelle30!B8" display="Tabelle 30: Endenergieverbrauch im Industriesektor nach Verwendungszwecken"/>
    <hyperlink ref="B38" location="Tabelle31!B8" display="Tabelle 31: Brennstoffverbrauch im Industriesektor nach Verwendungszwecken"/>
    <hyperlink ref="B39" location="Tabelle32!B8" display="Tabelle 32: Elektrizitätsverbrauch im Industriesektor nach Verwendungszwecken"/>
    <hyperlink ref="B40" location="Tabelle33!B8" display="Tabelle 33: Branchenanteile am Energieverbrauch für Verwendungszwecke 2019"/>
    <hyperlink ref="B41" location="Tabelle35!B8" display="Tabelle 35: Energieverbrauch im Verkehrssektor nach Verkehrsträgern"/>
    <hyperlink ref="B42" location="Tabelle36!B8" display="Tabelle 36: Energieverbrauch im Verkehrssektor nach Verwendungsart"/>
    <hyperlink ref="B43" location="Tabelle37!B8" display="Tabelle 37: Energieverbrauch im Verkehrssektor nach Energieträgern"/>
    <hyperlink ref="B44" location="Tabelle38!B8" display="Tabelle 38: Verbrauch im Personenverkehr nach Verkehrsmitteln   und Energieträgern"/>
    <hyperlink ref="B45" location="Tabelle39!B8" display="Tabelle 39: Personenverkehrsanteile nach Verkehrsmitteln und Energieträgern"/>
    <hyperlink ref="B46" location="Tabelle40!B8" display="Tabelle 40: Verbrauch im Güterverkehr nach Verkehrsmitteln und Energieträgern "/>
    <hyperlink ref="B47" location="Tabelle41!B8" display="Tabelle 41: Energieverbrauch nach Verkehrsanwendungen und Energieträgern"/>
    <hyperlink ref="B48" location="Tabelle42!B8" display="Tabelle 42: Personenverkehr nach Verkehrszwecken und -trägern im Jahr 2019"/>
    <hyperlink ref="B49" location="Tabelle43!B8" display="Tabelle 43: Energieverbrauch in Gebäuden nach Verwendungszwecken"/>
    <hyperlink ref="B50" location="Tabelle44!B8" display="Tabelle 44: Energieverbrauch für Raumwärme in Gebäuden"/>
    <hyperlink ref="B51" location="Tabelle45!B8" display="Tabelle 45: Energieverbrauch für Warmwasser in Gebäuden"/>
    <hyperlink ref="B52" location="Tabelle46!B8" display="Tabelle 46: Witterungsbereinigter Energieverbrauch in Gebäuden"/>
    <hyperlink ref="B53" location="Tabelle47!B8" display="Tabelle 47: Endenergieverbrauch für Wärme und Kälte nach Energieträgern"/>
    <hyperlink ref="B54" location="Tabelle48!B8" display="Tabelle 48: Endenergieverbrauch für Wärme und Kälte nach Verwendungszwecken"/>
    <hyperlink ref="B55" location="Tabelle49!B8" display="Tabelle 49: Endenergieverbrauch für Wärme und Kälte nach Verbrauchssektoren"/>
    <hyperlink ref="B56" location="Tabelle50!B8" display="Tabelle 50: Energieverbrauch für Wärme und Kälte im Jahr 2019"/>
    <hyperlink ref="B57" location="Tabelle51!B8" display="Tabelle 51: Energieverbrauch für industrielle Prozesswärme nach Temperaturniveaus"/>
  </hyperlink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W21"/>
  <sheetViews>
    <sheetView showGridLines="0" zoomScale="90" zoomScaleNormal="90" workbookViewId="0">
      <selection activeCell="A20" sqref="A20:A21"/>
    </sheetView>
  </sheetViews>
  <sheetFormatPr baseColWidth="10" defaultRowHeight="15" outlineLevelCol="1"/>
  <cols>
    <col min="2" max="2" width="46.074218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259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260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113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114</v>
      </c>
      <c r="C6" s="62">
        <v>234.87298041180583</v>
      </c>
      <c r="D6" s="62">
        <v>235.95124000998223</v>
      </c>
      <c r="E6" s="62">
        <v>236.20482623879724</v>
      </c>
      <c r="F6" s="62">
        <v>236.43018702394943</v>
      </c>
      <c r="G6" s="62">
        <v>235.84154474758981</v>
      </c>
      <c r="H6" s="62">
        <v>234.54437437653138</v>
      </c>
      <c r="I6" s="62">
        <v>232.77803761712045</v>
      </c>
      <c r="J6" s="62">
        <v>230.24232018278636</v>
      </c>
      <c r="K6" s="62">
        <v>226.87160330529397</v>
      </c>
      <c r="L6" s="62">
        <v>223.85537250997365</v>
      </c>
      <c r="M6" s="62">
        <v>220.5426843573587</v>
      </c>
      <c r="N6" s="62">
        <v>216.23359962976514</v>
      </c>
      <c r="O6" s="62">
        <v>211.41408352001253</v>
      </c>
      <c r="P6" s="63">
        <v>207.17240388956665</v>
      </c>
      <c r="Q6" s="62">
        <v>202.64349576150485</v>
      </c>
      <c r="R6" s="62">
        <v>197.81346062879342</v>
      </c>
      <c r="S6" s="62">
        <v>193.12919081317133</v>
      </c>
      <c r="T6" s="62">
        <v>188.01124842816597</v>
      </c>
      <c r="U6" s="62">
        <v>182.94365601420068</v>
      </c>
      <c r="V6" s="62">
        <v>178.16527559066455</v>
      </c>
      <c r="W6" s="54">
        <v>-0.24143988261959701</v>
      </c>
    </row>
    <row r="7" spans="1:23">
      <c r="B7" s="1" t="s">
        <v>80</v>
      </c>
      <c r="C7" s="62">
        <v>66.576075395971529</v>
      </c>
      <c r="D7" s="62">
        <v>69.446549503729287</v>
      </c>
      <c r="E7" s="62">
        <v>72.499521523957327</v>
      </c>
      <c r="F7" s="62">
        <v>75.855154360217526</v>
      </c>
      <c r="G7" s="62">
        <v>79.261592431495046</v>
      </c>
      <c r="H7" s="62">
        <v>82.727384787418174</v>
      </c>
      <c r="I7" s="62">
        <v>86.21443933993703</v>
      </c>
      <c r="J7" s="62">
        <v>89.864008166901911</v>
      </c>
      <c r="K7" s="62">
        <v>93.702980106793419</v>
      </c>
      <c r="L7" s="62">
        <v>96.921463996254872</v>
      </c>
      <c r="M7" s="62">
        <v>100.31993126079577</v>
      </c>
      <c r="N7" s="62">
        <v>103.68069231712839</v>
      </c>
      <c r="O7" s="62">
        <v>107.1657195704786</v>
      </c>
      <c r="P7" s="63">
        <v>110.82156415364773</v>
      </c>
      <c r="Q7" s="62">
        <v>114.35363426026726</v>
      </c>
      <c r="R7" s="62">
        <v>117.90898648169018</v>
      </c>
      <c r="S7" s="62">
        <v>120.9669924761769</v>
      </c>
      <c r="T7" s="62">
        <v>123.97139528179954</v>
      </c>
      <c r="U7" s="62">
        <v>126.83539548151901</v>
      </c>
      <c r="V7" s="62">
        <v>129.41925456466228</v>
      </c>
      <c r="W7" s="54">
        <v>0.94393036529896401</v>
      </c>
    </row>
    <row r="8" spans="1:23">
      <c r="B8" s="1" t="s">
        <v>115</v>
      </c>
      <c r="C8" s="62">
        <v>26.170461981822264</v>
      </c>
      <c r="D8" s="62">
        <v>26.100060863168618</v>
      </c>
      <c r="E8" s="62">
        <v>26.237943184656441</v>
      </c>
      <c r="F8" s="62">
        <v>26.315297703596926</v>
      </c>
      <c r="G8" s="62">
        <v>26.318186715171553</v>
      </c>
      <c r="H8" s="62">
        <v>26.298992238846139</v>
      </c>
      <c r="I8" s="62">
        <v>26.205722333675748</v>
      </c>
      <c r="J8" s="62">
        <v>26.172423038593934</v>
      </c>
      <c r="K8" s="62">
        <v>26.207506726521601</v>
      </c>
      <c r="L8" s="62">
        <v>26.085734279653785</v>
      </c>
      <c r="M8" s="62">
        <v>25.974271468982167</v>
      </c>
      <c r="N8" s="62">
        <v>25.760128376221751</v>
      </c>
      <c r="O8" s="62">
        <v>25.446147335155239</v>
      </c>
      <c r="P8" s="63">
        <v>25.339422027644492</v>
      </c>
      <c r="Q8" s="62">
        <v>25.252619405362431</v>
      </c>
      <c r="R8" s="62">
        <v>25.175081835364253</v>
      </c>
      <c r="S8" s="62">
        <v>24.689007171345089</v>
      </c>
      <c r="T8" s="62">
        <v>24.392558750068048</v>
      </c>
      <c r="U8" s="62">
        <v>24.14022837148007</v>
      </c>
      <c r="V8" s="62">
        <v>23.888247107382458</v>
      </c>
      <c r="W8" s="54">
        <v>-8.7205754182903203E-2</v>
      </c>
    </row>
    <row r="9" spans="1:23">
      <c r="B9" s="1" t="s">
        <v>116</v>
      </c>
      <c r="C9" s="62">
        <v>13.550864720474914</v>
      </c>
      <c r="D9" s="62">
        <v>14.561247120261676</v>
      </c>
      <c r="E9" s="62">
        <v>15.710036206414088</v>
      </c>
      <c r="F9" s="62">
        <v>17.076802167866088</v>
      </c>
      <c r="G9" s="62">
        <v>18.90253898503218</v>
      </c>
      <c r="H9" s="62">
        <v>21.190050560071811</v>
      </c>
      <c r="I9" s="62">
        <v>24.446722887767137</v>
      </c>
      <c r="J9" s="62">
        <v>28.096979127685014</v>
      </c>
      <c r="K9" s="62">
        <v>32.046625102375103</v>
      </c>
      <c r="L9" s="62">
        <v>35.866442525464414</v>
      </c>
      <c r="M9" s="62">
        <v>40.150419827566637</v>
      </c>
      <c r="N9" s="62">
        <v>45.470056696628326</v>
      </c>
      <c r="O9" s="62">
        <v>50.37761117831662</v>
      </c>
      <c r="P9" s="63">
        <v>56.093343552652819</v>
      </c>
      <c r="Q9" s="62">
        <v>61.713526505418599</v>
      </c>
      <c r="R9" s="62">
        <v>68.038737984175455</v>
      </c>
      <c r="S9" s="62">
        <v>74.049213686801536</v>
      </c>
      <c r="T9" s="62">
        <v>79.439391882439267</v>
      </c>
      <c r="U9" s="62">
        <v>85.649916262640161</v>
      </c>
      <c r="V9" s="62">
        <v>92.013037421479822</v>
      </c>
      <c r="W9" s="54">
        <v>5.7901967379580697</v>
      </c>
    </row>
    <row r="10" spans="1:23">
      <c r="B10" s="1" t="s">
        <v>49</v>
      </c>
      <c r="C10" s="62">
        <v>32.007251739390099</v>
      </c>
      <c r="D10" s="62">
        <v>32.343300198733772</v>
      </c>
      <c r="E10" s="62">
        <v>32.673765478593744</v>
      </c>
      <c r="F10" s="62">
        <v>32.983113171740122</v>
      </c>
      <c r="G10" s="62">
        <v>33.297053065000171</v>
      </c>
      <c r="H10" s="62">
        <v>33.770132671823639</v>
      </c>
      <c r="I10" s="62">
        <v>34.388137971091453</v>
      </c>
      <c r="J10" s="62">
        <v>35.147835725004605</v>
      </c>
      <c r="K10" s="62">
        <v>36.027728389760895</v>
      </c>
      <c r="L10" s="62">
        <v>36.747491926120226</v>
      </c>
      <c r="M10" s="62">
        <v>37.542184884025076</v>
      </c>
      <c r="N10" s="62">
        <v>38.507911354366058</v>
      </c>
      <c r="O10" s="62">
        <v>39.240100191730285</v>
      </c>
      <c r="P10" s="63">
        <v>40.158658483135241</v>
      </c>
      <c r="Q10" s="62">
        <v>41.005156265914003</v>
      </c>
      <c r="R10" s="62">
        <v>41.960075498786168</v>
      </c>
      <c r="S10" s="62">
        <v>42.981177583036903</v>
      </c>
      <c r="T10" s="62">
        <v>43.905749955346394</v>
      </c>
      <c r="U10" s="62">
        <v>44.93873705114796</v>
      </c>
      <c r="V10" s="62">
        <v>45.943648797458707</v>
      </c>
      <c r="W10" s="54">
        <v>0.435413735972765</v>
      </c>
    </row>
    <row r="11" spans="1:23">
      <c r="B11" s="1" t="s">
        <v>117</v>
      </c>
      <c r="C11" s="2">
        <v>0.72757284607741346</v>
      </c>
      <c r="D11" s="2">
        <v>0.74164441349216037</v>
      </c>
      <c r="E11" s="2">
        <v>0.76113860034930858</v>
      </c>
      <c r="F11" s="2">
        <v>0.78560144652675901</v>
      </c>
      <c r="G11" s="2">
        <v>0.7684317729750062</v>
      </c>
      <c r="H11" s="2">
        <v>0.78946703993134648</v>
      </c>
      <c r="I11" s="2">
        <v>0.79706619754532138</v>
      </c>
      <c r="J11" s="2">
        <v>0.80303840025471862</v>
      </c>
      <c r="K11" s="2">
        <v>0.80729029507347128</v>
      </c>
      <c r="L11" s="2">
        <v>0.80865091949257961</v>
      </c>
      <c r="M11" s="2">
        <v>0.80963131796134891</v>
      </c>
      <c r="N11" s="2">
        <v>0.80928063187171906</v>
      </c>
      <c r="O11" s="2">
        <v>0.74454056737199048</v>
      </c>
      <c r="P11" s="56">
        <v>0.68304686308211338</v>
      </c>
      <c r="Q11" s="2">
        <v>0.62369543318183451</v>
      </c>
      <c r="R11" s="2">
        <v>0.53067216760164904</v>
      </c>
      <c r="S11" s="2">
        <v>0.4406351675115201</v>
      </c>
      <c r="T11" s="2">
        <v>0.35835369249829169</v>
      </c>
      <c r="U11" s="2">
        <v>0.2747854273350559</v>
      </c>
      <c r="V11" s="2">
        <v>0.25781262691673063</v>
      </c>
      <c r="W11" s="54">
        <v>-0.64565386365546196</v>
      </c>
    </row>
    <row r="12" spans="1:23">
      <c r="B12" s="1" t="s">
        <v>48</v>
      </c>
      <c r="C12" s="62">
        <v>11.350195896048261</v>
      </c>
      <c r="D12" s="62">
        <v>11.71784342091223</v>
      </c>
      <c r="E12" s="62">
        <v>12.092492964662092</v>
      </c>
      <c r="F12" s="62">
        <v>12.506970127599429</v>
      </c>
      <c r="G12" s="62">
        <v>13.022048408408722</v>
      </c>
      <c r="H12" s="62">
        <v>13.613650454161153</v>
      </c>
      <c r="I12" s="62">
        <v>14.278086157242228</v>
      </c>
      <c r="J12" s="62">
        <v>15.020246227743481</v>
      </c>
      <c r="K12" s="62">
        <v>15.838000993629251</v>
      </c>
      <c r="L12" s="62">
        <v>16.570770993231275</v>
      </c>
      <c r="M12" s="62">
        <v>17.445388197343281</v>
      </c>
      <c r="N12" s="62">
        <v>18.357230085570304</v>
      </c>
      <c r="O12" s="62">
        <v>19.180410007521616</v>
      </c>
      <c r="P12" s="63">
        <v>20.28428612249084</v>
      </c>
      <c r="Q12" s="62">
        <v>21.504628363726258</v>
      </c>
      <c r="R12" s="62">
        <v>22.484785618218115</v>
      </c>
      <c r="S12" s="62">
        <v>23.711633150931288</v>
      </c>
      <c r="T12" s="62">
        <v>25.359217525694461</v>
      </c>
      <c r="U12" s="62">
        <v>27.282457306889214</v>
      </c>
      <c r="V12" s="62">
        <v>29.516930744338946</v>
      </c>
      <c r="W12" s="54">
        <v>1.60056575363741</v>
      </c>
    </row>
    <row r="13" spans="1:23" ht="15.5" thickBot="1">
      <c r="B13" s="1" t="s">
        <v>118</v>
      </c>
      <c r="C13" s="2">
        <v>0.32459229096528497</v>
      </c>
      <c r="D13" s="2">
        <v>0.35288044065675694</v>
      </c>
      <c r="E13" s="2">
        <v>0.38642656587289193</v>
      </c>
      <c r="F13" s="2">
        <v>0.42316976381856691</v>
      </c>
      <c r="G13" s="2">
        <v>0.46328114174031643</v>
      </c>
      <c r="H13" s="2">
        <v>0.50676155268354772</v>
      </c>
      <c r="I13" s="2">
        <v>0.58187030206945467</v>
      </c>
      <c r="J13" s="2">
        <v>0.66838614807266639</v>
      </c>
      <c r="K13" s="2">
        <v>0.76731990169178177</v>
      </c>
      <c r="L13" s="2">
        <v>0.87100229515917915</v>
      </c>
      <c r="M13" s="2">
        <v>0.97726527504296956</v>
      </c>
      <c r="N13" s="2">
        <v>1.1047138535302155</v>
      </c>
      <c r="O13" s="2">
        <v>1.2308794873089999</v>
      </c>
      <c r="P13" s="56">
        <v>1.3899168962899111</v>
      </c>
      <c r="Q13" s="2">
        <v>1.5396443785708189</v>
      </c>
      <c r="R13" s="2">
        <v>1.7099118428168127</v>
      </c>
      <c r="S13" s="2">
        <v>1.8728491043207389</v>
      </c>
      <c r="T13" s="2">
        <v>2.0769010092964106</v>
      </c>
      <c r="U13" s="2">
        <v>2.3036314396049873</v>
      </c>
      <c r="V13" s="2">
        <v>2.535344900290541</v>
      </c>
      <c r="W13" s="54">
        <v>6.8108598720901101</v>
      </c>
    </row>
    <row r="14" spans="1:23" ht="15.5" thickBot="1">
      <c r="B14" s="108" t="s">
        <v>55</v>
      </c>
      <c r="C14" s="103">
        <v>385.57999528255561</v>
      </c>
      <c r="D14" s="103">
        <v>391.21476597093675</v>
      </c>
      <c r="E14" s="103">
        <v>396.56615076330309</v>
      </c>
      <c r="F14" s="103">
        <v>402.37629576531481</v>
      </c>
      <c r="G14" s="103">
        <v>407.87467726741289</v>
      </c>
      <c r="H14" s="103">
        <v>413.44081368146726</v>
      </c>
      <c r="I14" s="103">
        <v>419.6900828064488</v>
      </c>
      <c r="J14" s="103">
        <v>426.01523701704269</v>
      </c>
      <c r="K14" s="103">
        <v>432.26905482113955</v>
      </c>
      <c r="L14" s="103">
        <v>437.72692944535004</v>
      </c>
      <c r="M14" s="103">
        <v>443.76177658907591</v>
      </c>
      <c r="N14" s="103">
        <v>449.92361294508186</v>
      </c>
      <c r="O14" s="103">
        <v>454.79949185789582</v>
      </c>
      <c r="P14" s="103">
        <v>461.94264198850982</v>
      </c>
      <c r="Q14" s="103">
        <v>468.63640037394612</v>
      </c>
      <c r="R14" s="103">
        <v>475.62171205744608</v>
      </c>
      <c r="S14" s="103">
        <v>481.8406991532953</v>
      </c>
      <c r="T14" s="103">
        <v>487.51481652530833</v>
      </c>
      <c r="U14" s="103">
        <v>494.36880735481719</v>
      </c>
      <c r="V14" s="103">
        <v>501.73955175319406</v>
      </c>
      <c r="W14" s="66">
        <v>0.30125929221384001</v>
      </c>
    </row>
    <row r="15" spans="1:23">
      <c r="B15" s="87" t="s">
        <v>119</v>
      </c>
    </row>
    <row r="16" spans="1:23">
      <c r="B16" s="155" t="s">
        <v>371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W24"/>
  <sheetViews>
    <sheetView showGridLines="0" zoomScale="90" zoomScaleNormal="90" workbookViewId="0">
      <selection activeCell="A23" sqref="A23:A24"/>
    </sheetView>
  </sheetViews>
  <sheetFormatPr baseColWidth="10" defaultRowHeight="15" outlineLevelCol="1"/>
  <cols>
    <col min="2" max="2" width="20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261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262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113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114</v>
      </c>
      <c r="C6" s="2">
        <v>104.22475081656052</v>
      </c>
      <c r="D6" s="2">
        <v>112.61249838730713</v>
      </c>
      <c r="E6" s="2">
        <v>103.37165696963945</v>
      </c>
      <c r="F6" s="2">
        <v>110.47286564059297</v>
      </c>
      <c r="G6" s="2">
        <v>107.23865727618991</v>
      </c>
      <c r="H6" s="2">
        <v>108.9190591053561</v>
      </c>
      <c r="I6" s="2">
        <v>103.59646298325876</v>
      </c>
      <c r="J6" s="2">
        <v>89.027480726149335</v>
      </c>
      <c r="K6" s="2">
        <v>95.955190995739301</v>
      </c>
      <c r="L6" s="2">
        <v>91.701636256294023</v>
      </c>
      <c r="M6" s="2">
        <v>101.14148707180283</v>
      </c>
      <c r="N6" s="2">
        <v>75.886958240181102</v>
      </c>
      <c r="O6" s="2">
        <v>83.673431991525959</v>
      </c>
      <c r="P6" s="56">
        <v>89.865893886655243</v>
      </c>
      <c r="Q6" s="2">
        <v>65.264846715087387</v>
      </c>
      <c r="R6" s="2">
        <v>70.0820440830704</v>
      </c>
      <c r="S6" s="2">
        <v>72.454539889735031</v>
      </c>
      <c r="T6" s="2">
        <v>67.499590943287032</v>
      </c>
      <c r="U6" s="2">
        <v>59.374639046047911</v>
      </c>
      <c r="V6" s="2">
        <v>58.602977706289913</v>
      </c>
      <c r="W6" s="54">
        <v>-0.437724942999064</v>
      </c>
    </row>
    <row r="7" spans="1:23">
      <c r="B7" s="1" t="s">
        <v>80</v>
      </c>
      <c r="C7" s="2">
        <v>27.631643036577067</v>
      </c>
      <c r="D7" s="2">
        <v>30.916515158904847</v>
      </c>
      <c r="E7" s="2">
        <v>29.30293756785759</v>
      </c>
      <c r="F7" s="2">
        <v>32.478614274560826</v>
      </c>
      <c r="G7" s="2">
        <v>32.729972368077405</v>
      </c>
      <c r="H7" s="2">
        <v>34.624839995178348</v>
      </c>
      <c r="I7" s="2">
        <v>34.214594124607508</v>
      </c>
      <c r="J7" s="2">
        <v>30.722014667335948</v>
      </c>
      <c r="K7" s="2">
        <v>34.803060199598349</v>
      </c>
      <c r="L7" s="2">
        <v>34.699667222515735</v>
      </c>
      <c r="M7" s="2">
        <v>40.050777946544741</v>
      </c>
      <c r="N7" s="2">
        <v>31.604917121310834</v>
      </c>
      <c r="O7" s="2">
        <v>36.789431732073524</v>
      </c>
      <c r="P7" s="56">
        <v>41.674687341724024</v>
      </c>
      <c r="Q7" s="2">
        <v>32.059856460490039</v>
      </c>
      <c r="R7" s="2">
        <v>36.419649415547084</v>
      </c>
      <c r="S7" s="2">
        <v>39.572753072126979</v>
      </c>
      <c r="T7" s="2">
        <v>38.982415466753224</v>
      </c>
      <c r="U7" s="2">
        <v>36.124376637895573</v>
      </c>
      <c r="V7" s="2">
        <v>37.598851317559706</v>
      </c>
      <c r="W7" s="54">
        <v>0.36071717732415198</v>
      </c>
    </row>
    <row r="8" spans="1:23">
      <c r="B8" s="1" t="s">
        <v>115</v>
      </c>
      <c r="C8" s="2">
        <v>10.600067924746863</v>
      </c>
      <c r="D8" s="2">
        <v>11.397772578858334</v>
      </c>
      <c r="E8" s="2">
        <v>10.843411329163274</v>
      </c>
      <c r="F8" s="2">
        <v>11.723585935171688</v>
      </c>
      <c r="G8" s="2">
        <v>11.727288516653601</v>
      </c>
      <c r="H8" s="2">
        <v>12.182262440191387</v>
      </c>
      <c r="I8" s="2">
        <v>11.882863120172468</v>
      </c>
      <c r="J8" s="2">
        <v>10.711974829583559</v>
      </c>
      <c r="K8" s="2">
        <v>11.754018330772942</v>
      </c>
      <c r="L8" s="2">
        <v>11.43475611512633</v>
      </c>
      <c r="M8" s="2">
        <v>12.558984711686461</v>
      </c>
      <c r="N8" s="2">
        <v>9.9913400063018827</v>
      </c>
      <c r="O8" s="2">
        <v>10.946973866812222</v>
      </c>
      <c r="P8" s="56">
        <v>11.855934198764722</v>
      </c>
      <c r="Q8" s="2">
        <v>9.2230752498652482</v>
      </c>
      <c r="R8" s="2">
        <v>9.9792789835927032</v>
      </c>
      <c r="S8" s="2">
        <v>10.363497794188001</v>
      </c>
      <c r="T8" s="2">
        <v>9.8949001258768465</v>
      </c>
      <c r="U8" s="2">
        <v>9.0254889580474682</v>
      </c>
      <c r="V8" s="2">
        <v>9.0629499201234882</v>
      </c>
      <c r="W8" s="54">
        <v>-0.145010203286983</v>
      </c>
    </row>
    <row r="9" spans="1:23" ht="17.5">
      <c r="B9" s="1" t="s">
        <v>337</v>
      </c>
      <c r="C9" s="2">
        <v>1.4877985151549775</v>
      </c>
      <c r="D9" s="2">
        <v>1.7117778672195902</v>
      </c>
      <c r="E9" s="2">
        <v>1.6691078308773701</v>
      </c>
      <c r="F9" s="2">
        <v>1.9087026400083253</v>
      </c>
      <c r="G9" s="2">
        <v>2.0112115303537301</v>
      </c>
      <c r="H9" s="2">
        <v>2.2592170215233147</v>
      </c>
      <c r="I9" s="2">
        <v>2.4563346233418919</v>
      </c>
      <c r="J9" s="2">
        <v>2.4017797625702388</v>
      </c>
      <c r="K9" s="2">
        <v>2.9720529399300339</v>
      </c>
      <c r="L9" s="2">
        <v>3.1870399393014708</v>
      </c>
      <c r="M9" s="2">
        <v>3.8874481949392159</v>
      </c>
      <c r="N9" s="2">
        <v>3.2661646762764143</v>
      </c>
      <c r="O9" s="2">
        <v>4.0108984907600718</v>
      </c>
      <c r="P9" s="56">
        <v>4.8719548330567832</v>
      </c>
      <c r="Q9" s="2">
        <v>3.8820179575426113</v>
      </c>
      <c r="R9" s="2">
        <v>4.6469512174809111</v>
      </c>
      <c r="S9" s="2">
        <v>5.3787969441098946</v>
      </c>
      <c r="T9" s="2">
        <v>5.4653228761644037</v>
      </c>
      <c r="U9" s="2">
        <v>5.3134373512086119</v>
      </c>
      <c r="V9" s="2">
        <v>5.7253342212843084</v>
      </c>
      <c r="W9" s="54">
        <v>2.8481919177664499</v>
      </c>
    </row>
    <row r="10" spans="1:23">
      <c r="B10" s="1" t="s">
        <v>49</v>
      </c>
      <c r="C10" s="2">
        <v>16.10980846671746</v>
      </c>
      <c r="D10" s="2">
        <v>17.305138393550994</v>
      </c>
      <c r="E10" s="2">
        <v>16.28235959200881</v>
      </c>
      <c r="F10" s="2">
        <v>17.392809929688902</v>
      </c>
      <c r="G10" s="2">
        <v>17.224440544957627</v>
      </c>
      <c r="H10" s="2">
        <v>17.813369655194442</v>
      </c>
      <c r="I10" s="2">
        <v>17.464841147680986</v>
      </c>
      <c r="J10" s="2">
        <v>15.763936205047077</v>
      </c>
      <c r="K10" s="2">
        <v>17.372902296771684</v>
      </c>
      <c r="L10" s="2">
        <v>17.21347061283986</v>
      </c>
      <c r="M10" s="2">
        <v>19.250038327199576</v>
      </c>
      <c r="N10" s="2">
        <v>15.616531164771972</v>
      </c>
      <c r="O10" s="2">
        <v>17.512055545389934</v>
      </c>
      <c r="P10" s="56">
        <v>19.354341590844868</v>
      </c>
      <c r="Q10" s="2">
        <v>15.153856802948651</v>
      </c>
      <c r="R10" s="2">
        <v>16.734551121360703</v>
      </c>
      <c r="S10" s="2">
        <v>17.992677604164829</v>
      </c>
      <c r="T10" s="2">
        <v>17.541969137987795</v>
      </c>
      <c r="U10" s="2">
        <v>16.384071925836757</v>
      </c>
      <c r="V10" s="2">
        <v>16.811283807830467</v>
      </c>
      <c r="W10" s="54">
        <v>4.35433694051819E-2</v>
      </c>
    </row>
    <row r="11" spans="1:23">
      <c r="B11" s="1" t="s">
        <v>117</v>
      </c>
      <c r="C11" s="2">
        <v>0.35524623819147921</v>
      </c>
      <c r="D11" s="2">
        <v>0.38945723855817832</v>
      </c>
      <c r="E11" s="2">
        <v>0.36775719561935416</v>
      </c>
      <c r="F11" s="2">
        <v>0.4047022882341979</v>
      </c>
      <c r="G11" s="2">
        <v>0.38372654957968544</v>
      </c>
      <c r="H11" s="2">
        <v>0.40269799610549106</v>
      </c>
      <c r="I11" s="2">
        <v>0.38875056196932395</v>
      </c>
      <c r="J11" s="2">
        <v>0.34175052834916803</v>
      </c>
      <c r="K11" s="2">
        <v>0.37434740668750471</v>
      </c>
      <c r="L11" s="2">
        <v>0.36372841206092443</v>
      </c>
      <c r="M11" s="2">
        <v>0.40797919889247602</v>
      </c>
      <c r="N11" s="2">
        <v>0.31479957818403931</v>
      </c>
      <c r="O11" s="2">
        <v>0.32444226116489183</v>
      </c>
      <c r="P11" s="56">
        <v>0.3233546415381327</v>
      </c>
      <c r="Q11" s="2">
        <v>0.22117209833006896</v>
      </c>
      <c r="R11" s="2">
        <v>0.20453624195759559</v>
      </c>
      <c r="S11" s="2">
        <v>0.1764509323507949</v>
      </c>
      <c r="T11" s="2">
        <v>0.1356800045712141</v>
      </c>
      <c r="U11" s="2">
        <v>9.1857334197221419E-2</v>
      </c>
      <c r="V11" s="2">
        <v>6.4147859401225485E-2</v>
      </c>
      <c r="W11" s="54">
        <v>-0.81942705508214397</v>
      </c>
    </row>
    <row r="12" spans="1:23">
      <c r="B12" s="1" t="s">
        <v>48</v>
      </c>
      <c r="C12" s="2">
        <v>4.3988316308032545</v>
      </c>
      <c r="D12" s="2">
        <v>4.9368818889025148</v>
      </c>
      <c r="E12" s="2">
        <v>4.6976603368287302</v>
      </c>
      <c r="F12" s="2">
        <v>5.2172687072793682</v>
      </c>
      <c r="G12" s="2">
        <v>5.2864019935182167</v>
      </c>
      <c r="H12" s="2">
        <v>5.6364257848505659</v>
      </c>
      <c r="I12" s="2">
        <v>5.6340752925128488</v>
      </c>
      <c r="J12" s="2">
        <v>5.1383205780429124</v>
      </c>
      <c r="K12" s="2">
        <v>5.9069774460791509</v>
      </c>
      <c r="L12" s="2">
        <v>5.9581716930223028</v>
      </c>
      <c r="M12" s="2">
        <v>7.0030027342591863</v>
      </c>
      <c r="N12" s="2">
        <v>5.6143762267170683</v>
      </c>
      <c r="O12" s="2">
        <v>6.6207191536238836</v>
      </c>
      <c r="P12" s="56">
        <v>7.6393039401347851</v>
      </c>
      <c r="Q12" s="2">
        <v>5.971822257281894</v>
      </c>
      <c r="R12" s="2">
        <v>6.8932697422042848</v>
      </c>
      <c r="S12" s="2">
        <v>7.6767697125300627</v>
      </c>
      <c r="T12" s="2">
        <v>7.7717645839520202</v>
      </c>
      <c r="U12" s="2">
        <v>7.4470004415562991</v>
      </c>
      <c r="V12" s="2">
        <v>8.1096936424729087</v>
      </c>
      <c r="W12" s="54">
        <v>0.84360173862622401</v>
      </c>
    </row>
    <row r="13" spans="1:23">
      <c r="B13" s="1" t="s">
        <v>223</v>
      </c>
      <c r="C13" s="2">
        <v>2.6745984207678881</v>
      </c>
      <c r="D13" s="2">
        <v>3.1328073064935027</v>
      </c>
      <c r="E13" s="2">
        <v>3.1099008263159069</v>
      </c>
      <c r="F13" s="2">
        <v>3.6329889377066884</v>
      </c>
      <c r="G13" s="2">
        <v>3.9048885145824714</v>
      </c>
      <c r="H13" s="2">
        <v>4.452571683293395</v>
      </c>
      <c r="I13" s="2">
        <v>4.8894062825341535</v>
      </c>
      <c r="J13" s="2">
        <v>4.7840837672464849</v>
      </c>
      <c r="K13" s="2">
        <v>5.9111776754831675</v>
      </c>
      <c r="L13" s="2">
        <v>6.3378147520516945</v>
      </c>
      <c r="M13" s="2">
        <v>7.7630848429246972</v>
      </c>
      <c r="N13" s="2">
        <v>6.563895853038999</v>
      </c>
      <c r="O13" s="2">
        <v>8.1007925339502247</v>
      </c>
      <c r="P13" s="56">
        <v>9.7394072852890243</v>
      </c>
      <c r="Q13" s="2">
        <v>7.8276805268923866</v>
      </c>
      <c r="R13" s="2">
        <v>9.4527484561461783</v>
      </c>
      <c r="S13" s="2">
        <v>10.930076215755612</v>
      </c>
      <c r="T13" s="2">
        <v>11.19941879761968</v>
      </c>
      <c r="U13" s="2">
        <v>10.98381655762533</v>
      </c>
      <c r="V13" s="2">
        <v>11.956087831970519</v>
      </c>
      <c r="W13" s="54">
        <v>3.4702366303416401</v>
      </c>
    </row>
    <row r="14" spans="1:23" ht="15.5" thickBot="1">
      <c r="B14" s="1" t="s">
        <v>118</v>
      </c>
      <c r="C14" s="2">
        <v>0.10991365498903978</v>
      </c>
      <c r="D14" s="2">
        <v>0.129415022319124</v>
      </c>
      <c r="E14" s="2">
        <v>0.1300191011725691</v>
      </c>
      <c r="F14" s="2">
        <v>0.15244531395183028</v>
      </c>
      <c r="G14" s="2">
        <v>0.16231620228667462</v>
      </c>
      <c r="H14" s="2">
        <v>0.18174392896190711</v>
      </c>
      <c r="I14" s="2">
        <v>0.20214348639394306</v>
      </c>
      <c r="J14" s="2">
        <v>0.20195618848562671</v>
      </c>
      <c r="K14" s="2">
        <v>0.25580942818850305</v>
      </c>
      <c r="L14" s="2">
        <v>0.28211252902480088</v>
      </c>
      <c r="M14" s="2">
        <v>0.35443577727769804</v>
      </c>
      <c r="N14" s="2">
        <v>0.3107419997799552</v>
      </c>
      <c r="O14" s="2">
        <v>0.39302875109550484</v>
      </c>
      <c r="P14" s="57">
        <v>0.49053214388225169</v>
      </c>
      <c r="Q14" s="2">
        <v>0.40390357202348753</v>
      </c>
      <c r="R14" s="2">
        <v>0.49493358370041229</v>
      </c>
      <c r="S14" s="2">
        <v>0.58141227060665623</v>
      </c>
      <c r="T14" s="2">
        <v>0.60976585185465926</v>
      </c>
      <c r="U14" s="2">
        <v>0.60960827651319194</v>
      </c>
      <c r="V14" s="2">
        <v>0.67458136528629864</v>
      </c>
      <c r="W14" s="54">
        <v>5.1373754275896397</v>
      </c>
    </row>
    <row r="15" spans="1:23">
      <c r="B15" s="5" t="s">
        <v>55</v>
      </c>
      <c r="C15" s="6">
        <v>167.59265870450852</v>
      </c>
      <c r="D15" s="6">
        <v>182.53226384211425</v>
      </c>
      <c r="E15" s="6">
        <v>169.77481074948307</v>
      </c>
      <c r="F15" s="6">
        <v>183.38398366719483</v>
      </c>
      <c r="G15" s="6">
        <v>180.66890349619928</v>
      </c>
      <c r="H15" s="6">
        <v>186.47218761065494</v>
      </c>
      <c r="I15" s="6">
        <v>180.72947162247186</v>
      </c>
      <c r="J15" s="6">
        <v>159.09329725281037</v>
      </c>
      <c r="K15" s="6">
        <v>175.30553671925063</v>
      </c>
      <c r="L15" s="6">
        <v>171.17839753223714</v>
      </c>
      <c r="M15" s="6">
        <v>192.41723880552686</v>
      </c>
      <c r="N15" s="6">
        <v>149.16972486656229</v>
      </c>
      <c r="O15" s="6">
        <v>168.37177432639623</v>
      </c>
      <c r="P15" s="6">
        <v>185.81540986188986</v>
      </c>
      <c r="Q15" s="6">
        <v>140.00823164046179</v>
      </c>
      <c r="R15" s="6">
        <v>154.90796284506027</v>
      </c>
      <c r="S15" s="6">
        <v>165.12697443556786</v>
      </c>
      <c r="T15" s="6">
        <v>159.10082778806685</v>
      </c>
      <c r="U15" s="6">
        <v>145.35429652892833</v>
      </c>
      <c r="V15" s="6">
        <v>148.60590767221882</v>
      </c>
      <c r="W15" s="65">
        <v>-0.113291066440841</v>
      </c>
    </row>
    <row r="16" spans="1:23" ht="15.5" thickBot="1">
      <c r="B16" s="119" t="s">
        <v>120</v>
      </c>
      <c r="C16" s="120">
        <v>186.63031822952718</v>
      </c>
      <c r="D16" s="120">
        <v>187.1340397671797</v>
      </c>
      <c r="E16" s="120">
        <v>186.97580378132213</v>
      </c>
      <c r="F16" s="120">
        <v>186.89295122689765</v>
      </c>
      <c r="G16" s="120">
        <v>186.35643100672723</v>
      </c>
      <c r="H16" s="120">
        <v>185.51850230342242</v>
      </c>
      <c r="I16" s="120">
        <v>185.06099478304239</v>
      </c>
      <c r="J16" s="120">
        <v>184.4810401998655</v>
      </c>
      <c r="K16" s="120">
        <v>184.05062257188459</v>
      </c>
      <c r="L16" s="120">
        <v>183.12113714853746</v>
      </c>
      <c r="M16" s="120">
        <v>181.97059487641334</v>
      </c>
      <c r="N16" s="120">
        <v>180.79247207570867</v>
      </c>
      <c r="O16" s="120">
        <v>179.16067967632358</v>
      </c>
      <c r="P16" s="120">
        <v>178.3035613099841</v>
      </c>
      <c r="Q16" s="120">
        <v>177.36842591589445</v>
      </c>
      <c r="R16" s="120">
        <v>176.5417473832704</v>
      </c>
      <c r="S16" s="120">
        <v>175.46154942605392</v>
      </c>
      <c r="T16" s="120">
        <v>174.26117083863389</v>
      </c>
      <c r="U16" s="120">
        <v>173.38203189098155</v>
      </c>
      <c r="V16" s="120">
        <v>172.68485478890295</v>
      </c>
      <c r="W16" s="121">
        <v>-7.4722390086016999E-2</v>
      </c>
    </row>
    <row r="17" spans="1:2">
      <c r="B17" s="87" t="s">
        <v>121</v>
      </c>
    </row>
    <row r="18" spans="1:2">
      <c r="B18" s="87" t="s">
        <v>372</v>
      </c>
    </row>
    <row r="19" spans="1:2">
      <c r="B19" s="155" t="s">
        <v>370</v>
      </c>
    </row>
    <row r="23" spans="1:2">
      <c r="A23" s="157" t="s">
        <v>377</v>
      </c>
    </row>
    <row r="24" spans="1:2">
      <c r="A24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W21"/>
  <sheetViews>
    <sheetView showGridLines="0" zoomScale="90" zoomScaleNormal="90" workbookViewId="0">
      <selection activeCell="Y14" sqref="Y14"/>
    </sheetView>
  </sheetViews>
  <sheetFormatPr baseColWidth="10" defaultRowHeight="15" outlineLevelCol="1"/>
  <cols>
    <col min="2" max="2" width="16.07421875" bestFit="1" customWidth="1"/>
    <col min="3" max="3" width="5.3046875" bestFit="1" customWidth="1"/>
    <col min="4" max="15" width="6.4609375" hidden="1" customWidth="1" outlineLevel="1"/>
    <col min="16" max="16" width="5.3046875" bestFit="1" customWidth="1" collapsed="1"/>
    <col min="17" max="22" width="5.3046875" bestFit="1" customWidth="1"/>
    <col min="23" max="23" width="10.5351562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263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264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113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212</v>
      </c>
    </row>
    <row r="6" spans="1:23">
      <c r="B6" s="1" t="s">
        <v>114</v>
      </c>
      <c r="C6" s="58">
        <v>3206.396739307188</v>
      </c>
      <c r="D6" s="58">
        <v>3185.7841581891375</v>
      </c>
      <c r="E6" s="58">
        <v>3157.4017357945841</v>
      </c>
      <c r="F6" s="58">
        <v>3124.3482256335365</v>
      </c>
      <c r="G6" s="58">
        <v>3080.9295466927915</v>
      </c>
      <c r="H6" s="58">
        <v>3039.9432712439298</v>
      </c>
      <c r="I6" s="58">
        <v>2997.1696548625341</v>
      </c>
      <c r="J6" s="58">
        <v>2946.3510910927939</v>
      </c>
      <c r="K6" s="58">
        <v>2896.9090503846401</v>
      </c>
      <c r="L6" s="58">
        <v>2846.6837593215928</v>
      </c>
      <c r="M6" s="58">
        <v>2775.8939145632671</v>
      </c>
      <c r="N6" s="58">
        <v>2696.2887320833165</v>
      </c>
      <c r="O6" s="58">
        <v>2647.2280690316484</v>
      </c>
      <c r="P6" s="59">
        <v>2572.9521953719523</v>
      </c>
      <c r="Q6" s="58">
        <v>2504.1482565127812</v>
      </c>
      <c r="R6" s="58">
        <v>2424.7684479351115</v>
      </c>
      <c r="S6" s="58">
        <v>2349.6625458494</v>
      </c>
      <c r="T6" s="58">
        <v>2270.4634411495931</v>
      </c>
      <c r="U6" s="58">
        <v>2187.7908594437131</v>
      </c>
      <c r="V6" s="58">
        <v>2115.8193967159232</v>
      </c>
      <c r="W6" s="4">
        <v>0.25254558649484599</v>
      </c>
    </row>
    <row r="7" spans="1:23">
      <c r="B7" s="1" t="s">
        <v>80</v>
      </c>
      <c r="C7" s="58">
        <v>1083.5217721425952</v>
      </c>
      <c r="D7" s="58">
        <v>1113.6694929125854</v>
      </c>
      <c r="E7" s="58">
        <v>1155.6864190359197</v>
      </c>
      <c r="F7" s="58">
        <v>1199.2514437366722</v>
      </c>
      <c r="G7" s="58">
        <v>1241.1407101497653</v>
      </c>
      <c r="H7" s="58">
        <v>1284.978213035243</v>
      </c>
      <c r="I7" s="58">
        <v>1329.7365170682942</v>
      </c>
      <c r="J7" s="58">
        <v>1377.4989929877129</v>
      </c>
      <c r="K7" s="58">
        <v>1435.1888309350572</v>
      </c>
      <c r="L7" s="58">
        <v>1480.9384491114058</v>
      </c>
      <c r="M7" s="58">
        <v>1521.2970656088082</v>
      </c>
      <c r="N7" s="58">
        <v>1557.890064351333</v>
      </c>
      <c r="O7" s="58">
        <v>1621.1157492819211</v>
      </c>
      <c r="P7" s="59">
        <v>1666.4168069319801</v>
      </c>
      <c r="Q7" s="58">
        <v>1717.0189839651121</v>
      </c>
      <c r="R7" s="58">
        <v>1762.92130422426</v>
      </c>
      <c r="S7" s="58">
        <v>1806.7434567981647</v>
      </c>
      <c r="T7" s="58">
        <v>1847.4950522478123</v>
      </c>
      <c r="U7" s="58">
        <v>1879.3327994600318</v>
      </c>
      <c r="V7" s="58">
        <v>1908.6056302118873</v>
      </c>
      <c r="W7" s="4">
        <v>0.22781241585051201</v>
      </c>
    </row>
    <row r="8" spans="1:23">
      <c r="B8" s="1" t="s">
        <v>49</v>
      </c>
      <c r="C8" s="58">
        <v>166.04116081596467</v>
      </c>
      <c r="D8" s="58">
        <v>168.9365698451216</v>
      </c>
      <c r="E8" s="58">
        <v>172.17847581138645</v>
      </c>
      <c r="F8" s="58">
        <v>175.99880680068424</v>
      </c>
      <c r="G8" s="58">
        <v>180.52382061597413</v>
      </c>
      <c r="H8" s="58">
        <v>183.94175590296001</v>
      </c>
      <c r="I8" s="58">
        <v>187.6391708553046</v>
      </c>
      <c r="J8" s="58">
        <v>191.19918485690249</v>
      </c>
      <c r="K8" s="58">
        <v>196.39114047029983</v>
      </c>
      <c r="L8" s="58">
        <v>202.94929036569715</v>
      </c>
      <c r="M8" s="58">
        <v>210.17058013155022</v>
      </c>
      <c r="N8" s="58">
        <v>209.72541388894609</v>
      </c>
      <c r="O8" s="58">
        <v>208.40845271817227</v>
      </c>
      <c r="P8" s="59">
        <v>209.83612781275562</v>
      </c>
      <c r="Q8" s="58">
        <v>210.79358935678133</v>
      </c>
      <c r="R8" s="58">
        <v>212.34433463767346</v>
      </c>
      <c r="S8" s="58">
        <v>213.28506959295808</v>
      </c>
      <c r="T8" s="58">
        <v>213.84352956629778</v>
      </c>
      <c r="U8" s="58">
        <v>215.93495356720689</v>
      </c>
      <c r="V8" s="58">
        <v>217.10350763530568</v>
      </c>
      <c r="W8" s="4">
        <v>2.5913616611582702E-2</v>
      </c>
    </row>
    <row r="9" spans="1:23">
      <c r="B9" s="1" t="s">
        <v>117</v>
      </c>
      <c r="C9" s="58">
        <v>0.24591975168467908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9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4">
        <v>0</v>
      </c>
    </row>
    <row r="10" spans="1:23">
      <c r="B10" s="1" t="s">
        <v>48</v>
      </c>
      <c r="C10" s="58">
        <v>213.17874601485852</v>
      </c>
      <c r="D10" s="58">
        <v>214.81724247232162</v>
      </c>
      <c r="E10" s="58">
        <v>216.04773709901596</v>
      </c>
      <c r="F10" s="58">
        <v>217.13865666494468</v>
      </c>
      <c r="G10" s="58">
        <v>218.62212449494737</v>
      </c>
      <c r="H10" s="58">
        <v>221.41494859848098</v>
      </c>
      <c r="I10" s="58">
        <v>225.17223901754087</v>
      </c>
      <c r="J10" s="58">
        <v>229.76652404989309</v>
      </c>
      <c r="K10" s="58">
        <v>236.12710466983486</v>
      </c>
      <c r="L10" s="58">
        <v>240.61121117990143</v>
      </c>
      <c r="M10" s="58">
        <v>245.75329504523947</v>
      </c>
      <c r="N10" s="58">
        <v>256.23710200158558</v>
      </c>
      <c r="O10" s="58">
        <v>269.52141780819551</v>
      </c>
      <c r="P10" s="59">
        <v>283.33522146723755</v>
      </c>
      <c r="Q10" s="58">
        <v>299.88717384471323</v>
      </c>
      <c r="R10" s="58">
        <v>312.3276240818987</v>
      </c>
      <c r="S10" s="58">
        <v>328.84501463454046</v>
      </c>
      <c r="T10" s="58">
        <v>352.83996421476195</v>
      </c>
      <c r="U10" s="58">
        <v>378.44749376906526</v>
      </c>
      <c r="V10" s="58">
        <v>409.1959994412843</v>
      </c>
      <c r="W10" s="4">
        <v>4.8841902021809797E-2</v>
      </c>
    </row>
    <row r="11" spans="1:23">
      <c r="B11" s="1" t="s">
        <v>224</v>
      </c>
      <c r="C11" s="58">
        <v>2143.2208548845156</v>
      </c>
      <c r="D11" s="58">
        <v>2155.4895339445948</v>
      </c>
      <c r="E11" s="58">
        <v>2164.9614396642814</v>
      </c>
      <c r="F11" s="58">
        <v>2178.9525858216311</v>
      </c>
      <c r="G11" s="58">
        <v>2193.869367002264</v>
      </c>
      <c r="H11" s="58">
        <v>2191.9390156473924</v>
      </c>
      <c r="I11" s="58">
        <v>2194.8403633408616</v>
      </c>
      <c r="J11" s="58">
        <v>2192.7531307635059</v>
      </c>
      <c r="K11" s="58">
        <v>2200.2506144732538</v>
      </c>
      <c r="L11" s="58">
        <v>2207.3191157771571</v>
      </c>
      <c r="M11" s="58">
        <v>2224.036821039861</v>
      </c>
      <c r="N11" s="58">
        <v>2196.3156628796355</v>
      </c>
      <c r="O11" s="58">
        <v>2162.6868282767814</v>
      </c>
      <c r="P11" s="59">
        <v>2168.4248124278351</v>
      </c>
      <c r="Q11" s="58">
        <v>2164.378529877627</v>
      </c>
      <c r="R11" s="58">
        <v>2168.708852675783</v>
      </c>
      <c r="S11" s="58">
        <v>2164.5275095635429</v>
      </c>
      <c r="T11" s="58">
        <v>2154.5147183995346</v>
      </c>
      <c r="U11" s="58">
        <v>2153.9424812748325</v>
      </c>
      <c r="V11" s="58">
        <v>2143.8378973707991</v>
      </c>
      <c r="W11" s="4">
        <v>0.25588989305124399</v>
      </c>
    </row>
    <row r="12" spans="1:23">
      <c r="B12" s="1" t="s">
        <v>116</v>
      </c>
      <c r="C12" s="58">
        <v>174.78732805461505</v>
      </c>
      <c r="D12" s="58">
        <v>182.20293333153867</v>
      </c>
      <c r="E12" s="58">
        <v>192.00965832631954</v>
      </c>
      <c r="F12" s="58">
        <v>203.77090663552002</v>
      </c>
      <c r="G12" s="58">
        <v>219.61186952237898</v>
      </c>
      <c r="H12" s="58">
        <v>238.97466137155402</v>
      </c>
      <c r="I12" s="58">
        <v>266.46499695423211</v>
      </c>
      <c r="J12" s="58">
        <v>297.71011170958695</v>
      </c>
      <c r="K12" s="58">
        <v>333.66776260696963</v>
      </c>
      <c r="L12" s="58">
        <v>369.69574652412348</v>
      </c>
      <c r="M12" s="58">
        <v>410.02333057233488</v>
      </c>
      <c r="N12" s="58">
        <v>463.34869870998477</v>
      </c>
      <c r="O12" s="58">
        <v>516.32602495333617</v>
      </c>
      <c r="P12" s="59">
        <v>576.03644804862984</v>
      </c>
      <c r="Q12" s="58">
        <v>636.96842077671988</v>
      </c>
      <c r="R12" s="58">
        <v>706.78659174749316</v>
      </c>
      <c r="S12" s="58">
        <v>777.40703467764729</v>
      </c>
      <c r="T12" s="58">
        <v>843.6555258645983</v>
      </c>
      <c r="U12" s="58">
        <v>920.34259781899982</v>
      </c>
      <c r="V12" s="58">
        <v>998.86082502552654</v>
      </c>
      <c r="W12" s="4">
        <v>0.119224681120865</v>
      </c>
    </row>
    <row r="13" spans="1:23" ht="15.5" thickBot="1">
      <c r="B13" s="81" t="s">
        <v>118</v>
      </c>
      <c r="C13" s="122">
        <v>40.94511763907601</v>
      </c>
      <c r="D13" s="122">
        <v>51.7954998047</v>
      </c>
      <c r="E13" s="122">
        <v>64.850106268492397</v>
      </c>
      <c r="F13" s="122">
        <v>78.362149207011711</v>
      </c>
      <c r="G13" s="122">
        <v>92.287417521879718</v>
      </c>
      <c r="H13" s="122">
        <v>105.78772420044048</v>
      </c>
      <c r="I13" s="122">
        <v>122.45678390123325</v>
      </c>
      <c r="J13" s="122">
        <v>141.93058803960497</v>
      </c>
      <c r="K13" s="122">
        <v>171.07093645994442</v>
      </c>
      <c r="L13" s="122">
        <v>216.07759663706909</v>
      </c>
      <c r="M13" s="122">
        <v>258.05802087930772</v>
      </c>
      <c r="N13" s="122">
        <v>305.3495138554722</v>
      </c>
      <c r="O13" s="122">
        <v>349.06609163659999</v>
      </c>
      <c r="P13" s="123">
        <v>386.75602668961068</v>
      </c>
      <c r="Q13" s="122">
        <v>429.05390316626489</v>
      </c>
      <c r="R13" s="122">
        <v>470.84656269777992</v>
      </c>
      <c r="S13" s="122">
        <v>512.63296388374863</v>
      </c>
      <c r="T13" s="122">
        <v>554.33540480740248</v>
      </c>
      <c r="U13" s="122">
        <v>570.57876216615227</v>
      </c>
      <c r="V13" s="122">
        <v>584.54693932511441</v>
      </c>
      <c r="W13" s="124">
        <v>6.9771904849140004E-2</v>
      </c>
    </row>
    <row r="14" spans="1:23" ht="15.5" thickBot="1">
      <c r="B14" s="134" t="s">
        <v>55</v>
      </c>
      <c r="C14" s="135">
        <f>SUBTOTAL(109,Tab_21[2000])</f>
        <v>7028.3376386104974</v>
      </c>
      <c r="D14" s="135">
        <f>SUBTOTAL(109,Tab_21[2001])</f>
        <v>7072.6954304999999</v>
      </c>
      <c r="E14" s="135">
        <f>SUBTOTAL(109,Tab_21[2002])</f>
        <v>7123.1355719999992</v>
      </c>
      <c r="F14" s="135">
        <f>SUBTOTAL(109,Tab_21[2003])</f>
        <v>7177.8227745000004</v>
      </c>
      <c r="G14" s="135">
        <f>SUBTOTAL(109,Tab_21[2004])</f>
        <v>7226.984856</v>
      </c>
      <c r="H14" s="135">
        <f>SUBTOTAL(109,Tab_21[2005])</f>
        <v>7266.9795899999999</v>
      </c>
      <c r="I14" s="135">
        <f>SUBTOTAL(109,Tab_21[2006])</f>
        <v>7323.4797260000014</v>
      </c>
      <c r="J14" s="135">
        <f>SUBTOTAL(109,Tab_21[2007])</f>
        <v>7377.209623499999</v>
      </c>
      <c r="K14" s="135">
        <f>SUBTOTAL(109,Tab_21[2008])</f>
        <v>7469.6054399999985</v>
      </c>
      <c r="L14" s="135">
        <f>SUBTOTAL(109,Tab_21[2009])</f>
        <v>7564.2751689169472</v>
      </c>
      <c r="M14" s="135">
        <f>SUBTOTAL(109,Tab_21[2010])</f>
        <v>7645.2330278403697</v>
      </c>
      <c r="N14" s="135">
        <f>SUBTOTAL(109,Tab_21[2011])</f>
        <v>7685.1551877702732</v>
      </c>
      <c r="O14" s="135">
        <f>SUBTOTAL(109,Tab_21[2012])</f>
        <v>7774.3526337066542</v>
      </c>
      <c r="P14" s="135">
        <f>SUBTOTAL(109,Tab_21[2013])</f>
        <v>7863.7576387500012</v>
      </c>
      <c r="Q14" s="135">
        <f>SUBTOTAL(109,Tab_21[2014])</f>
        <v>7962.2488574999979</v>
      </c>
      <c r="R14" s="135">
        <f>SUBTOTAL(109,Tab_21[2015])</f>
        <v>8058.7037179999979</v>
      </c>
      <c r="S14" s="135">
        <f>SUBTOTAL(109,Tab_21[2016])</f>
        <v>8153.1035950000014</v>
      </c>
      <c r="T14" s="135">
        <f>SUBTOTAL(109,Tab_21[2017])</f>
        <v>8237.1476362499998</v>
      </c>
      <c r="U14" s="135">
        <f>SUBTOTAL(109,Tab_21[2018])</f>
        <v>8306.3699475000012</v>
      </c>
      <c r="V14" s="135">
        <f>SUBTOTAL(109,Tab_21[2019])</f>
        <v>8377.9701957258403</v>
      </c>
      <c r="W14" s="136">
        <f>SUBTOTAL(109,Tab_21[Anteile 2019])</f>
        <v>0.99999999999999956</v>
      </c>
    </row>
    <row r="15" spans="1:23">
      <c r="B15" s="87" t="s">
        <v>265</v>
      </c>
    </row>
    <row r="16" spans="1:23">
      <c r="B16" s="155" t="s">
        <v>371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W21"/>
  <sheetViews>
    <sheetView showGridLines="0" zoomScale="90" zoomScaleNormal="90" workbookViewId="0">
      <selection activeCell="S17" sqref="S17"/>
    </sheetView>
  </sheetViews>
  <sheetFormatPr baseColWidth="10" defaultRowHeight="15" outlineLevelCol="1"/>
  <cols>
    <col min="2" max="2" width="16.69140625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9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266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262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113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114</v>
      </c>
      <c r="C6" s="2">
        <v>16.645412469642448</v>
      </c>
      <c r="D6" s="2">
        <v>16.314598629510062</v>
      </c>
      <c r="E6" s="2">
        <v>15.967443092465983</v>
      </c>
      <c r="F6" s="2">
        <v>15.765692687123664</v>
      </c>
      <c r="G6" s="2">
        <v>15.350860925454617</v>
      </c>
      <c r="H6" s="2">
        <v>15.047941875913137</v>
      </c>
      <c r="I6" s="2">
        <v>14.689477878708352</v>
      </c>
      <c r="J6" s="2">
        <v>14.260586065278288</v>
      </c>
      <c r="K6" s="2">
        <v>13.988462780631382</v>
      </c>
      <c r="L6" s="2">
        <v>13.635758506678314</v>
      </c>
      <c r="M6" s="2">
        <v>13.293361637912845</v>
      </c>
      <c r="N6" s="2">
        <v>12.62404789341611</v>
      </c>
      <c r="O6" s="2">
        <v>12.414166857556852</v>
      </c>
      <c r="P6" s="56">
        <v>12.059167979859472</v>
      </c>
      <c r="Q6" s="2">
        <v>11.453384728201341</v>
      </c>
      <c r="R6" s="2">
        <v>11.090995687766551</v>
      </c>
      <c r="S6" s="2">
        <v>10.726181738663584</v>
      </c>
      <c r="T6" s="2">
        <v>10.283968713434621</v>
      </c>
      <c r="U6" s="2">
        <v>9.776485720973545</v>
      </c>
      <c r="V6" s="2">
        <v>9.4326637927055206</v>
      </c>
      <c r="W6" s="54">
        <v>-0.43331750955954901</v>
      </c>
    </row>
    <row r="7" spans="1:23">
      <c r="B7" s="1" t="s">
        <v>80</v>
      </c>
      <c r="C7" s="2">
        <v>5.065271320409769</v>
      </c>
      <c r="D7" s="2">
        <v>5.1312140384631482</v>
      </c>
      <c r="E7" s="2">
        <v>5.2371886256336442</v>
      </c>
      <c r="F7" s="2">
        <v>5.4071171196967969</v>
      </c>
      <c r="G7" s="2">
        <v>5.5133913791476523</v>
      </c>
      <c r="H7" s="2">
        <v>5.6536696263941577</v>
      </c>
      <c r="I7" s="2">
        <v>5.7722401963544492</v>
      </c>
      <c r="J7" s="2">
        <v>5.8788510981925546</v>
      </c>
      <c r="K7" s="2">
        <v>6.09367456784239</v>
      </c>
      <c r="L7" s="2">
        <v>6.2300596396138301</v>
      </c>
      <c r="M7" s="2">
        <v>6.3874756045259691</v>
      </c>
      <c r="N7" s="2">
        <v>6.4071269885865645</v>
      </c>
      <c r="O7" s="2">
        <v>6.674826859039646</v>
      </c>
      <c r="P7" s="56">
        <v>6.8587055889915147</v>
      </c>
      <c r="Q7" s="2">
        <v>6.9161415967383668</v>
      </c>
      <c r="R7" s="2">
        <v>7.104402489901295</v>
      </c>
      <c r="S7" s="2">
        <v>7.2726868362448087</v>
      </c>
      <c r="T7" s="2">
        <v>7.3901313388592396</v>
      </c>
      <c r="U7" s="2">
        <v>7.4340055451942062</v>
      </c>
      <c r="V7" s="2">
        <v>7.5413287205036674</v>
      </c>
      <c r="W7" s="54">
        <v>0.48883016199290003</v>
      </c>
    </row>
    <row r="8" spans="1:23">
      <c r="B8" s="1" t="s">
        <v>49</v>
      </c>
      <c r="C8" s="2">
        <v>0.99556350240001668</v>
      </c>
      <c r="D8" s="2">
        <v>1.0031020519444485</v>
      </c>
      <c r="E8" s="2">
        <v>1.0128963125825416</v>
      </c>
      <c r="F8" s="2">
        <v>1.0343652265976018</v>
      </c>
      <c r="G8" s="2">
        <v>1.0505734728020846</v>
      </c>
      <c r="H8" s="2">
        <v>1.0652442442272354</v>
      </c>
      <c r="I8" s="2">
        <v>1.0768326799842141</v>
      </c>
      <c r="J8" s="2">
        <v>1.0849662350150566</v>
      </c>
      <c r="K8" s="2">
        <v>1.1115034153292218</v>
      </c>
      <c r="L8" s="2">
        <v>1.1407314348390776</v>
      </c>
      <c r="M8" s="2">
        <v>1.1814547508665494</v>
      </c>
      <c r="N8" s="2">
        <v>1.156358127870972</v>
      </c>
      <c r="O8" s="2">
        <v>1.1506649769667412</v>
      </c>
      <c r="P8" s="56">
        <v>1.1580535273219197</v>
      </c>
      <c r="Q8" s="2">
        <v>1.1380767427096232</v>
      </c>
      <c r="R8" s="2">
        <v>1.1458091951243414</v>
      </c>
      <c r="S8" s="2">
        <v>1.1452858553040448</v>
      </c>
      <c r="T8" s="2">
        <v>1.1362354890214368</v>
      </c>
      <c r="U8" s="2">
        <v>1.1289505625399507</v>
      </c>
      <c r="V8" s="2">
        <v>1.1280352183264428</v>
      </c>
      <c r="W8" s="54">
        <v>0.13306204537136501</v>
      </c>
    </row>
    <row r="9" spans="1:23">
      <c r="B9" s="1" t="s">
        <v>48</v>
      </c>
      <c r="C9" s="2">
        <v>0.87340795104612479</v>
      </c>
      <c r="D9" s="2">
        <v>0.8754203253482985</v>
      </c>
      <c r="E9" s="2">
        <v>0.87627635645635438</v>
      </c>
      <c r="F9" s="2">
        <v>0.88553601491697942</v>
      </c>
      <c r="G9" s="2">
        <v>0.88684957819503552</v>
      </c>
      <c r="H9" s="2">
        <v>0.89881556866520684</v>
      </c>
      <c r="I9" s="2">
        <v>0.90885730143888521</v>
      </c>
      <c r="J9" s="2">
        <v>0.9197905451912981</v>
      </c>
      <c r="K9" s="2">
        <v>0.94727394331134007</v>
      </c>
      <c r="L9" s="2">
        <v>0.9624781209012071</v>
      </c>
      <c r="M9" s="2">
        <v>0.98822577401994616</v>
      </c>
      <c r="N9" s="2">
        <v>1.0126439601077444</v>
      </c>
      <c r="O9" s="2">
        <v>1.0725140047207136</v>
      </c>
      <c r="P9" s="56">
        <v>1.1329392318320481</v>
      </c>
      <c r="Q9" s="2">
        <v>1.1761908447875178</v>
      </c>
      <c r="R9" s="2">
        <v>1.2310970338923113</v>
      </c>
      <c r="S9" s="2">
        <v>1.3002875445174225</v>
      </c>
      <c r="T9" s="2">
        <v>1.3911533443593216</v>
      </c>
      <c r="U9" s="2">
        <v>1.4792403886707595</v>
      </c>
      <c r="V9" s="2">
        <v>1.6031421247236335</v>
      </c>
      <c r="W9" s="54">
        <v>0.83550209590314495</v>
      </c>
    </row>
    <row r="10" spans="1:23">
      <c r="B10" s="1" t="s">
        <v>224</v>
      </c>
      <c r="C10" s="2">
        <v>8.1381417163913081</v>
      </c>
      <c r="D10" s="2">
        <v>8.1652508267005928</v>
      </c>
      <c r="E10" s="2">
        <v>8.1851544707904136</v>
      </c>
      <c r="F10" s="2">
        <v>8.3041769997021841</v>
      </c>
      <c r="G10" s="2">
        <v>8.3262680812933834</v>
      </c>
      <c r="H10" s="2">
        <v>8.3318253259986612</v>
      </c>
      <c r="I10" s="2">
        <v>8.3026127272041261</v>
      </c>
      <c r="J10" s="2">
        <v>8.2348607541590404</v>
      </c>
      <c r="K10" s="2">
        <v>8.2853517105588566</v>
      </c>
      <c r="L10" s="2">
        <v>8.2945202268171379</v>
      </c>
      <c r="M10" s="2">
        <v>8.4048092613167071</v>
      </c>
      <c r="N10" s="2">
        <v>8.1624217968020059</v>
      </c>
      <c r="O10" s="2">
        <v>8.0893598539056359</v>
      </c>
      <c r="P10" s="56">
        <v>8.1471818560751679</v>
      </c>
      <c r="Q10" s="2">
        <v>7.9824476018864186</v>
      </c>
      <c r="R10" s="2">
        <v>8.035482426528084</v>
      </c>
      <c r="S10" s="2">
        <v>8.0397945320312623</v>
      </c>
      <c r="T10" s="2">
        <v>7.976359564678563</v>
      </c>
      <c r="U10" s="2">
        <v>7.9043245145893248</v>
      </c>
      <c r="V10" s="2">
        <v>7.8804503687626495</v>
      </c>
      <c r="W10" s="54">
        <v>-3.1664642446522298E-2</v>
      </c>
    </row>
    <row r="11" spans="1:23">
      <c r="B11" s="1" t="s">
        <v>116</v>
      </c>
      <c r="C11" s="2">
        <v>0.2019713211660126</v>
      </c>
      <c r="D11" s="2">
        <v>0.20996718410072451</v>
      </c>
      <c r="E11" s="2">
        <v>0.2207190252061495</v>
      </c>
      <c r="F11" s="2">
        <v>0.23604887618151202</v>
      </c>
      <c r="G11" s="2">
        <v>0.25375494830646228</v>
      </c>
      <c r="H11" s="2">
        <v>0.27696930897985872</v>
      </c>
      <c r="I11" s="2">
        <v>0.30706488293461809</v>
      </c>
      <c r="J11" s="2">
        <v>0.34157234365737138</v>
      </c>
      <c r="K11" s="2">
        <v>0.38428674812329866</v>
      </c>
      <c r="L11" s="2">
        <v>0.42414883076896931</v>
      </c>
      <c r="M11" s="2">
        <v>0.47114221366813408</v>
      </c>
      <c r="N11" s="2">
        <v>0.51755123994736918</v>
      </c>
      <c r="O11" s="2">
        <v>0.57377864754094565</v>
      </c>
      <c r="P11" s="56">
        <v>0.6348928377806925</v>
      </c>
      <c r="Q11" s="2">
        <v>0.68219808504173096</v>
      </c>
      <c r="R11" s="2">
        <v>0.75696628514288744</v>
      </c>
      <c r="S11" s="2">
        <v>0.83202744923455052</v>
      </c>
      <c r="T11" s="2">
        <v>0.89769979688642654</v>
      </c>
      <c r="U11" s="2">
        <v>0.96802310163611971</v>
      </c>
      <c r="V11" s="2">
        <v>1.0508105364390572</v>
      </c>
      <c r="W11" s="54">
        <v>4.2027710190365699</v>
      </c>
    </row>
    <row r="12" spans="1:23">
      <c r="B12" s="1" t="s">
        <v>223</v>
      </c>
      <c r="C12" s="2">
        <v>0.30363579095205934</v>
      </c>
      <c r="D12" s="2">
        <v>0.31591208087354344</v>
      </c>
      <c r="E12" s="2">
        <v>0.33286856614890697</v>
      </c>
      <c r="F12" s="2">
        <v>0.35695193806628744</v>
      </c>
      <c r="G12" s="2">
        <v>0.3848021641240516</v>
      </c>
      <c r="H12" s="2">
        <v>0.42193906169709183</v>
      </c>
      <c r="I12" s="2">
        <v>0.47208842149404445</v>
      </c>
      <c r="J12" s="2">
        <v>0.52639407526366722</v>
      </c>
      <c r="K12" s="2">
        <v>0.59532077977404141</v>
      </c>
      <c r="L12" s="2">
        <v>0.66249781745541669</v>
      </c>
      <c r="M12" s="2">
        <v>0.74508666881933594</v>
      </c>
      <c r="N12" s="2">
        <v>0.83803549040175884</v>
      </c>
      <c r="O12" s="2">
        <v>0.95228546014509752</v>
      </c>
      <c r="P12" s="56">
        <v>1.0807671268433459</v>
      </c>
      <c r="Q12" s="2">
        <v>1.1834564326355965</v>
      </c>
      <c r="R12" s="2">
        <v>1.3286755755828095</v>
      </c>
      <c r="S12" s="2">
        <v>1.4730208432503267</v>
      </c>
      <c r="T12" s="2">
        <v>1.5996184346226519</v>
      </c>
      <c r="U12" s="2">
        <v>1.7345706417576146</v>
      </c>
      <c r="V12" s="2">
        <v>1.8913160813653127</v>
      </c>
      <c r="W12" s="54">
        <v>5.2288970461454296</v>
      </c>
    </row>
    <row r="13" spans="1:23" ht="15.5" thickBot="1">
      <c r="B13" s="1" t="s">
        <v>118</v>
      </c>
      <c r="C13" s="2">
        <v>0.11226530761826264</v>
      </c>
      <c r="D13" s="2">
        <v>0.14155434657032126</v>
      </c>
      <c r="E13" s="2">
        <v>0.176765937070687</v>
      </c>
      <c r="F13" s="2">
        <v>0.21522073035702527</v>
      </c>
      <c r="G13" s="2">
        <v>0.25264955299881608</v>
      </c>
      <c r="H13" s="2">
        <v>0.29042230062357605</v>
      </c>
      <c r="I13" s="2">
        <v>0.33489561042478178</v>
      </c>
      <c r="J13" s="2">
        <v>0.38568966413575168</v>
      </c>
      <c r="K13" s="2">
        <v>0.46674449385364414</v>
      </c>
      <c r="L13" s="2">
        <v>0.58893956187772534</v>
      </c>
      <c r="M13" s="2">
        <v>0.7083897748918353</v>
      </c>
      <c r="N13" s="2">
        <v>0.82463625309849498</v>
      </c>
      <c r="O13" s="2">
        <v>0.95021077870732196</v>
      </c>
      <c r="P13" s="56">
        <v>1.059004368262026</v>
      </c>
      <c r="Q13" s="2">
        <v>1.1535547749686874</v>
      </c>
      <c r="R13" s="2">
        <v>1.2735600930087367</v>
      </c>
      <c r="S13" s="2">
        <v>1.3917997310280308</v>
      </c>
      <c r="T13" s="2">
        <v>1.5016049777104699</v>
      </c>
      <c r="U13" s="2">
        <v>1.5331977752982171</v>
      </c>
      <c r="V13" s="2">
        <v>1.5753350697469011</v>
      </c>
      <c r="W13" s="54">
        <v>13.032251843138701</v>
      </c>
    </row>
    <row r="14" spans="1:23" ht="15.5" thickBot="1">
      <c r="B14" s="108" t="s">
        <v>55</v>
      </c>
      <c r="C14" s="103">
        <v>32.337213791297572</v>
      </c>
      <c r="D14" s="103">
        <v>32.157019483511142</v>
      </c>
      <c r="E14" s="103">
        <v>32.009312386354679</v>
      </c>
      <c r="F14" s="103">
        <v>32.205109592642053</v>
      </c>
      <c r="G14" s="103">
        <v>32.019150102322101</v>
      </c>
      <c r="H14" s="103">
        <v>31.986827312498921</v>
      </c>
      <c r="I14" s="103">
        <v>31.864069698543471</v>
      </c>
      <c r="J14" s="103">
        <v>31.632710780893024</v>
      </c>
      <c r="K14" s="103">
        <v>31.872618439424173</v>
      </c>
      <c r="L14" s="103">
        <v>31.939134138951683</v>
      </c>
      <c r="M14" s="103">
        <v>32.17994568602132</v>
      </c>
      <c r="N14" s="103">
        <v>31.54282175023102</v>
      </c>
      <c r="O14" s="103">
        <v>31.877807438582952</v>
      </c>
      <c r="P14" s="103">
        <v>32.130712516966184</v>
      </c>
      <c r="Q14" s="103">
        <v>31.685450806969278</v>
      </c>
      <c r="R14" s="103">
        <v>31.96698878694702</v>
      </c>
      <c r="S14" s="103">
        <v>32.181084530274035</v>
      </c>
      <c r="T14" s="103">
        <v>32.176771659572729</v>
      </c>
      <c r="U14" s="103">
        <v>31.95879825065974</v>
      </c>
      <c r="V14" s="103">
        <v>32.103081912573188</v>
      </c>
      <c r="W14" s="66">
        <v>-7.2403231841634604E-3</v>
      </c>
    </row>
    <row r="15" spans="1:23">
      <c r="B15" s="87" t="s">
        <v>122</v>
      </c>
    </row>
    <row r="16" spans="1:23">
      <c r="B16" s="87" t="s">
        <v>265</v>
      </c>
    </row>
    <row r="17" spans="1:2">
      <c r="B17" s="155" t="s">
        <v>370</v>
      </c>
    </row>
    <row r="20" spans="1:2">
      <c r="A20" s="157" t="s">
        <v>377</v>
      </c>
    </row>
    <row r="21" spans="1:2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W18"/>
  <sheetViews>
    <sheetView showGridLines="0" zoomScale="90" zoomScaleNormal="90" workbookViewId="0">
      <selection activeCell="X24" sqref="X24"/>
    </sheetView>
  </sheetViews>
  <sheetFormatPr baseColWidth="10" defaultRowHeight="15" outlineLevelCol="1"/>
  <cols>
    <col min="2" max="2" width="20.53515625" bestFit="1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267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268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395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80</v>
      </c>
      <c r="C6" s="2">
        <v>0.58408975823860176</v>
      </c>
      <c r="D6" s="2">
        <v>0.56267747880031327</v>
      </c>
      <c r="E6" s="2">
        <v>0.55076569733883585</v>
      </c>
      <c r="F6" s="2">
        <v>0.53309761510073705</v>
      </c>
      <c r="G6" s="2">
        <v>0.50679049761219697</v>
      </c>
      <c r="H6" s="2">
        <v>0.47995096216545902</v>
      </c>
      <c r="I6" s="2">
        <v>0.44716620202280927</v>
      </c>
      <c r="J6" s="2">
        <v>0.41987930680292268</v>
      </c>
      <c r="K6" s="2">
        <v>0.38171046507979867</v>
      </c>
      <c r="L6" s="2">
        <v>0.35685132167064898</v>
      </c>
      <c r="M6" s="2">
        <v>0.34353374787498991</v>
      </c>
      <c r="N6" s="2">
        <v>0.32988827717068553</v>
      </c>
      <c r="O6" s="2">
        <v>0.31835566874951254</v>
      </c>
      <c r="P6" s="56">
        <v>0.30673929214215795</v>
      </c>
      <c r="Q6" s="2">
        <v>0.29596939709199649</v>
      </c>
      <c r="R6" s="2">
        <v>0.2805388772683079</v>
      </c>
      <c r="S6" s="2">
        <v>0.28014364947676196</v>
      </c>
      <c r="T6" s="2">
        <v>0.27973347851391545</v>
      </c>
      <c r="U6" s="2">
        <v>0.27882240993399332</v>
      </c>
      <c r="V6" s="2">
        <v>0.27676864101752136</v>
      </c>
      <c r="W6" s="54">
        <v>-0.52615392221196799</v>
      </c>
    </row>
    <row r="7" spans="1:23">
      <c r="B7" s="161" t="s">
        <v>49</v>
      </c>
      <c r="C7" s="162">
        <v>0.22023394376755473</v>
      </c>
      <c r="D7" s="162">
        <v>0.20451934934079716</v>
      </c>
      <c r="E7" s="162">
        <v>0.19103933931627712</v>
      </c>
      <c r="F7" s="162">
        <v>0.18088999987552096</v>
      </c>
      <c r="G7" s="162">
        <v>0.17681026774581321</v>
      </c>
      <c r="H7" s="162">
        <v>0.16147609408906541</v>
      </c>
      <c r="I7" s="162">
        <v>0.16123086054588007</v>
      </c>
      <c r="J7" s="162">
        <v>0.15619296610408076</v>
      </c>
      <c r="K7" s="162">
        <v>0.15178517699122732</v>
      </c>
      <c r="L7" s="162">
        <v>0.14744048138941965</v>
      </c>
      <c r="M7" s="162">
        <v>0.14277788962522042</v>
      </c>
      <c r="N7" s="162">
        <v>0.13825123869683503</v>
      </c>
      <c r="O7" s="162">
        <v>0.13454637789942425</v>
      </c>
      <c r="P7" s="163">
        <v>0.13074772547041963</v>
      </c>
      <c r="Q7" s="162">
        <v>0.1270960678052869</v>
      </c>
      <c r="R7" s="162">
        <v>0.12324502194466495</v>
      </c>
      <c r="S7" s="162">
        <v>0.11931955357934783</v>
      </c>
      <c r="T7" s="162">
        <v>0.11516776615696836</v>
      </c>
      <c r="U7" s="162">
        <v>0.1107315670053462</v>
      </c>
      <c r="V7" s="162">
        <v>0.10610163790887127</v>
      </c>
      <c r="W7" s="164">
        <v>-0.51823213037107496</v>
      </c>
    </row>
    <row r="8" spans="1:23">
      <c r="B8" s="161" t="s">
        <v>44</v>
      </c>
      <c r="C8" s="162">
        <v>8.007635714194322</v>
      </c>
      <c r="D8" s="162">
        <v>8.0598605101150671</v>
      </c>
      <c r="E8" s="162">
        <v>8.1054160989040636</v>
      </c>
      <c r="F8" s="162">
        <v>8.1450210489623096</v>
      </c>
      <c r="G8" s="162">
        <v>8.1739022142432329</v>
      </c>
      <c r="H8" s="162">
        <v>8.2048635721547285</v>
      </c>
      <c r="I8" s="162">
        <v>8.258584838127085</v>
      </c>
      <c r="J8" s="162">
        <v>8.3265727005077181</v>
      </c>
      <c r="K8" s="162">
        <v>8.4441383531099419</v>
      </c>
      <c r="L8" s="162">
        <v>8.5719772546742838</v>
      </c>
      <c r="M8" s="162">
        <v>8.6810116261784707</v>
      </c>
      <c r="N8" s="162">
        <v>8.7211243735846793</v>
      </c>
      <c r="O8" s="162">
        <v>8.8313209884485566</v>
      </c>
      <c r="P8" s="163">
        <v>8.9413021312798406</v>
      </c>
      <c r="Q8" s="162">
        <v>9.0655164383461013</v>
      </c>
      <c r="R8" s="162">
        <v>9.1878059649432657</v>
      </c>
      <c r="S8" s="162">
        <v>9.2722092261666305</v>
      </c>
      <c r="T8" s="162">
        <v>9.3473391948980229</v>
      </c>
      <c r="U8" s="162">
        <v>9.4032024525386326</v>
      </c>
      <c r="V8" s="162">
        <v>9.4532643911842253</v>
      </c>
      <c r="W8" s="164">
        <v>0.18053127397233901</v>
      </c>
    </row>
    <row r="9" spans="1:23">
      <c r="B9" s="16" t="s">
        <v>123</v>
      </c>
      <c r="C9" s="2">
        <v>4.7768706795176801</v>
      </c>
      <c r="D9" s="2">
        <v>4.7853631383576092</v>
      </c>
      <c r="E9" s="2">
        <v>4.7888514029048412</v>
      </c>
      <c r="F9" s="2">
        <v>4.781601735896909</v>
      </c>
      <c r="G9" s="2">
        <v>4.7680136833773084</v>
      </c>
      <c r="H9" s="2">
        <v>4.7545441467641298</v>
      </c>
      <c r="I9" s="2">
        <v>4.7465892024978418</v>
      </c>
      <c r="J9" s="2">
        <v>4.7450602759339642</v>
      </c>
      <c r="K9" s="2">
        <v>4.7715818468144242</v>
      </c>
      <c r="L9" s="2">
        <v>4.8004671004483761</v>
      </c>
      <c r="M9" s="2">
        <v>4.8126894511674205</v>
      </c>
      <c r="N9" s="2">
        <v>4.8048415498243013</v>
      </c>
      <c r="O9" s="2">
        <v>4.8363338122201576</v>
      </c>
      <c r="P9" s="56">
        <v>4.8727218040598714</v>
      </c>
      <c r="Q9" s="2">
        <v>4.9190878581113147</v>
      </c>
      <c r="R9" s="2">
        <v>4.96587326339644</v>
      </c>
      <c r="S9" s="2">
        <v>5.0093904063066601</v>
      </c>
      <c r="T9" s="2">
        <v>5.0499705923961811</v>
      </c>
      <c r="U9" s="2">
        <v>5.0777968926105279</v>
      </c>
      <c r="V9" s="2">
        <v>5.1004555272388625</v>
      </c>
      <c r="W9" s="54">
        <v>6.7739922101859099E-2</v>
      </c>
    </row>
    <row r="10" spans="1:23">
      <c r="B10" s="16" t="s">
        <v>124</v>
      </c>
      <c r="C10" s="2">
        <v>1.41743754396</v>
      </c>
      <c r="D10" s="2">
        <v>1.455834257902985</v>
      </c>
      <c r="E10" s="2">
        <v>1.4966746273855336</v>
      </c>
      <c r="F10" s="2">
        <v>1.5394809942882255</v>
      </c>
      <c r="G10" s="2">
        <v>1.5805844352197029</v>
      </c>
      <c r="H10" s="2">
        <v>1.6222739323699864</v>
      </c>
      <c r="I10" s="2">
        <v>1.681413147818031</v>
      </c>
      <c r="J10" s="2">
        <v>1.7437968360983869</v>
      </c>
      <c r="K10" s="2">
        <v>1.8160105045075055</v>
      </c>
      <c r="L10" s="2">
        <v>1.8924472571127193</v>
      </c>
      <c r="M10" s="2">
        <v>1.9682057955757974</v>
      </c>
      <c r="N10" s="2">
        <v>1.989815556340417</v>
      </c>
      <c r="O10" s="2">
        <v>2.0241473503531369</v>
      </c>
      <c r="P10" s="56">
        <v>2.0585731716493378</v>
      </c>
      <c r="Q10" s="2">
        <v>2.0968844886713294</v>
      </c>
      <c r="R10" s="2">
        <v>2.1339304156034191</v>
      </c>
      <c r="S10" s="2">
        <v>2.178243061600214</v>
      </c>
      <c r="T10" s="2">
        <v>2.2200958003784539</v>
      </c>
      <c r="U10" s="2">
        <v>2.2582408648482919</v>
      </c>
      <c r="V10" s="2">
        <v>2.2942241339318077</v>
      </c>
      <c r="W10" s="54">
        <v>0.61857158624588404</v>
      </c>
    </row>
    <row r="11" spans="1:23" ht="15.5" thickBot="1">
      <c r="B11" s="16" t="s">
        <v>125</v>
      </c>
      <c r="C11" s="2">
        <v>1.8133274907166426</v>
      </c>
      <c r="D11" s="2">
        <v>1.8186631138544733</v>
      </c>
      <c r="E11" s="2">
        <v>1.8198900686136887</v>
      </c>
      <c r="F11" s="2">
        <v>1.8239383187771747</v>
      </c>
      <c r="G11" s="2">
        <v>1.8253040956462216</v>
      </c>
      <c r="H11" s="2">
        <v>1.8280454930206116</v>
      </c>
      <c r="I11" s="2">
        <v>1.830582487811212</v>
      </c>
      <c r="J11" s="2">
        <v>1.8377155884753678</v>
      </c>
      <c r="K11" s="2">
        <v>1.8565460017880115</v>
      </c>
      <c r="L11" s="2">
        <v>1.8790628971131889</v>
      </c>
      <c r="M11" s="2">
        <v>1.9001163794352522</v>
      </c>
      <c r="N11" s="2">
        <v>1.9264672674199603</v>
      </c>
      <c r="O11" s="2">
        <v>1.9708398258752617</v>
      </c>
      <c r="P11" s="56">
        <v>2.0100071555706323</v>
      </c>
      <c r="Q11" s="2">
        <v>2.0495440915634577</v>
      </c>
      <c r="R11" s="2">
        <v>2.0880022859434075</v>
      </c>
      <c r="S11" s="2">
        <v>2.0845757582597555</v>
      </c>
      <c r="T11" s="2">
        <v>2.0772728021233879</v>
      </c>
      <c r="U11" s="2">
        <v>2.0671646950798124</v>
      </c>
      <c r="V11" s="2">
        <v>2.0585847300135556</v>
      </c>
      <c r="W11" s="54">
        <v>0.135252589812106</v>
      </c>
    </row>
    <row r="12" spans="1:23" ht="15.5" thickBot="1">
      <c r="B12" s="108" t="s">
        <v>55</v>
      </c>
      <c r="C12" s="103">
        <v>8.8119594162004802</v>
      </c>
      <c r="D12" s="103">
        <v>8.8270573382561786</v>
      </c>
      <c r="E12" s="103">
        <v>8.8472211355591757</v>
      </c>
      <c r="F12" s="103">
        <v>8.8590086639385675</v>
      </c>
      <c r="G12" s="103">
        <v>8.857502979601243</v>
      </c>
      <c r="H12" s="103">
        <v>8.8462906284092533</v>
      </c>
      <c r="I12" s="103">
        <v>8.8669819006957731</v>
      </c>
      <c r="J12" s="103">
        <v>8.9026449734147217</v>
      </c>
      <c r="K12" s="103">
        <v>8.9776339951809678</v>
      </c>
      <c r="L12" s="103">
        <v>9.0762690577343523</v>
      </c>
      <c r="M12" s="103">
        <v>9.1673232636786803</v>
      </c>
      <c r="N12" s="103">
        <v>9.1892638894521994</v>
      </c>
      <c r="O12" s="103">
        <v>9.2842230350974937</v>
      </c>
      <c r="P12" s="103">
        <v>9.3787891488924178</v>
      </c>
      <c r="Q12" s="103">
        <v>9.4885819032433858</v>
      </c>
      <c r="R12" s="103">
        <v>9.5915898641562389</v>
      </c>
      <c r="S12" s="103">
        <v>9.6716724292227383</v>
      </c>
      <c r="T12" s="103">
        <v>9.7422404395689064</v>
      </c>
      <c r="U12" s="103">
        <v>9.7927564294779721</v>
      </c>
      <c r="V12" s="103">
        <v>9.8361346701106189</v>
      </c>
      <c r="W12" s="66">
        <v>0.116225598137371</v>
      </c>
    </row>
    <row r="13" spans="1:23">
      <c r="B13" s="155" t="s">
        <v>370</v>
      </c>
    </row>
    <row r="17" spans="1:1">
      <c r="A17" s="157" t="s">
        <v>377</v>
      </c>
    </row>
    <row r="18" spans="1:1">
      <c r="A18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AC19"/>
  <sheetViews>
    <sheetView showGridLines="0" zoomScale="90" zoomScaleNormal="90" workbookViewId="0">
      <selection activeCell="W16" sqref="W16"/>
    </sheetView>
  </sheetViews>
  <sheetFormatPr baseColWidth="10" defaultRowHeight="15" outlineLevelCol="1"/>
  <cols>
    <col min="2" max="2" width="40.4609375" bestFit="1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9">
      <c r="A1" s="156" t="s">
        <v>376</v>
      </c>
    </row>
    <row r="3" spans="1:29" ht="16">
      <c r="B3" s="71" t="s">
        <v>269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9">
      <c r="B4" s="72" t="s">
        <v>270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9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9">
      <c r="B6" s="1" t="s">
        <v>88</v>
      </c>
      <c r="C6" s="2">
        <v>5.3849101944406552</v>
      </c>
      <c r="D6" s="2">
        <v>5.620114297165574</v>
      </c>
      <c r="E6" s="2">
        <v>5.7932009678936627</v>
      </c>
      <c r="F6" s="2">
        <v>5.9127109382387095</v>
      </c>
      <c r="G6" s="2">
        <v>5.9968217924819989</v>
      </c>
      <c r="H6" s="2">
        <v>6.0178683879426753</v>
      </c>
      <c r="I6" s="2">
        <v>6.1042869924602581</v>
      </c>
      <c r="J6" s="2">
        <v>6.204846441165131</v>
      </c>
      <c r="K6" s="2">
        <v>6.2905740998658519</v>
      </c>
      <c r="L6" s="2">
        <v>6.2272844357245853</v>
      </c>
      <c r="M6" s="2">
        <v>6.1225645392761523</v>
      </c>
      <c r="N6" s="2">
        <v>5.9237672165340021</v>
      </c>
      <c r="O6" s="2">
        <v>5.7109422270095447</v>
      </c>
      <c r="P6" s="56">
        <v>5.499739486936738</v>
      </c>
      <c r="Q6" s="2">
        <v>5.4897809118211036</v>
      </c>
      <c r="R6" s="2">
        <v>5.1474872625172949</v>
      </c>
      <c r="S6" s="2">
        <v>4.828389558119663</v>
      </c>
      <c r="T6" s="2">
        <v>4.4326387595237344</v>
      </c>
      <c r="U6" s="2">
        <v>4.2123724793916253</v>
      </c>
      <c r="V6" s="2">
        <v>3.9853582532710847</v>
      </c>
      <c r="W6" s="54">
        <v>-0.25990255930627398</v>
      </c>
      <c r="X6" s="17"/>
      <c r="Y6" s="17"/>
      <c r="Z6" s="17"/>
      <c r="AA6" s="17"/>
      <c r="AB6" s="17"/>
      <c r="AC6" s="17"/>
    </row>
    <row r="7" spans="1:29">
      <c r="B7" s="1" t="s">
        <v>225</v>
      </c>
      <c r="C7" s="2">
        <v>7.1113186819460132</v>
      </c>
      <c r="D7" s="2">
        <v>7.1160309042887011</v>
      </c>
      <c r="E7" s="2">
        <v>7.106787015162122</v>
      </c>
      <c r="F7" s="2">
        <v>7.122582663212258</v>
      </c>
      <c r="G7" s="2">
        <v>7.0837467892584254</v>
      </c>
      <c r="H7" s="2">
        <v>7.079203146397921</v>
      </c>
      <c r="I7" s="2">
        <v>7.0545616032399217</v>
      </c>
      <c r="J7" s="2">
        <v>7.0154540163738535</v>
      </c>
      <c r="K7" s="2">
        <v>7.0048315416365448</v>
      </c>
      <c r="L7" s="2">
        <v>6.9908790494161623</v>
      </c>
      <c r="M7" s="2">
        <v>6.9429722988843654</v>
      </c>
      <c r="N7" s="2">
        <v>6.8307926250488764</v>
      </c>
      <c r="O7" s="2">
        <v>6.7517168686985425</v>
      </c>
      <c r="P7" s="56">
        <v>6.6404130189213353</v>
      </c>
      <c r="Q7" s="2">
        <v>6.5385657019869186</v>
      </c>
      <c r="R7" s="2">
        <v>6.4295431228162414</v>
      </c>
      <c r="S7" s="2">
        <v>6.2876210332342062</v>
      </c>
      <c r="T7" s="2">
        <v>6.1435023145551027</v>
      </c>
      <c r="U7" s="2">
        <v>5.9944727025596567</v>
      </c>
      <c r="V7" s="2">
        <v>5.8421331748828393</v>
      </c>
      <c r="W7" s="54">
        <v>-0.17847400233733601</v>
      </c>
    </row>
    <row r="8" spans="1:29">
      <c r="B8" s="1" t="s">
        <v>226</v>
      </c>
      <c r="C8" s="2">
        <v>2.6063261090490069</v>
      </c>
      <c r="D8" s="2">
        <v>2.8370632758040188</v>
      </c>
      <c r="E8" s="2">
        <v>3.0736991481022615</v>
      </c>
      <c r="F8" s="2">
        <v>3.3185776677555769</v>
      </c>
      <c r="G8" s="2">
        <v>3.558305599736407</v>
      </c>
      <c r="H8" s="2">
        <v>3.86745284037374</v>
      </c>
      <c r="I8" s="2">
        <v>4.145825118569439</v>
      </c>
      <c r="J8" s="2">
        <v>4.4367062926282976</v>
      </c>
      <c r="K8" s="2">
        <v>4.7231945694817981</v>
      </c>
      <c r="L8" s="2">
        <v>4.9795489998725646</v>
      </c>
      <c r="M8" s="2">
        <v>5.2058257019835938</v>
      </c>
      <c r="N8" s="2">
        <v>5.2866060640442871</v>
      </c>
      <c r="O8" s="2">
        <v>5.3219349948665435</v>
      </c>
      <c r="P8" s="56">
        <v>5.3450358069137689</v>
      </c>
      <c r="Q8" s="2">
        <v>5.3313851633947991</v>
      </c>
      <c r="R8" s="2">
        <v>5.2933745020429424</v>
      </c>
      <c r="S8" s="2">
        <v>5.2044254710739875</v>
      </c>
      <c r="T8" s="2">
        <v>5.1145908733438672</v>
      </c>
      <c r="U8" s="2">
        <v>5.0128603474342759</v>
      </c>
      <c r="V8" s="2">
        <v>4.9090987230203611</v>
      </c>
      <c r="W8" s="54">
        <v>0.88353203613940201</v>
      </c>
    </row>
    <row r="9" spans="1:29">
      <c r="B9" s="1" t="s">
        <v>218</v>
      </c>
      <c r="C9" s="2">
        <v>5.7207855619872108</v>
      </c>
      <c r="D9" s="2">
        <v>5.8526566045443413</v>
      </c>
      <c r="E9" s="2">
        <v>5.919564066961021</v>
      </c>
      <c r="F9" s="2">
        <v>5.9512763370988493</v>
      </c>
      <c r="G9" s="2">
        <v>5.9933662715911291</v>
      </c>
      <c r="H9" s="2">
        <v>6.0701770115672984</v>
      </c>
      <c r="I9" s="2">
        <v>6.1858892532450991</v>
      </c>
      <c r="J9" s="2">
        <v>6.4304772623263124</v>
      </c>
      <c r="K9" s="2">
        <v>6.7421393011117479</v>
      </c>
      <c r="L9" s="2">
        <v>6.8711397076558409</v>
      </c>
      <c r="M9" s="2">
        <v>6.8565158414311087</v>
      </c>
      <c r="N9" s="2">
        <v>6.6749364267853677</v>
      </c>
      <c r="O9" s="2">
        <v>6.5840195664088759</v>
      </c>
      <c r="P9" s="56">
        <v>6.464046905255624</v>
      </c>
      <c r="Q9" s="2">
        <v>6.3301368709197465</v>
      </c>
      <c r="R9" s="2">
        <v>6.1570851107477758</v>
      </c>
      <c r="S9" s="2">
        <v>5.9937021061496498</v>
      </c>
      <c r="T9" s="2">
        <v>5.7912783143323212</v>
      </c>
      <c r="U9" s="2">
        <v>5.6503630001770491</v>
      </c>
      <c r="V9" s="2">
        <v>5.6002918977726406</v>
      </c>
      <c r="W9" s="54">
        <v>-2.1062433281053599E-2</v>
      </c>
    </row>
    <row r="10" spans="1:29">
      <c r="B10" s="1" t="s">
        <v>109</v>
      </c>
      <c r="C10" s="2">
        <v>3.6084686513424429</v>
      </c>
      <c r="D10" s="2">
        <v>3.8312430557626365</v>
      </c>
      <c r="E10" s="2">
        <v>3.6490393044692544</v>
      </c>
      <c r="F10" s="2">
        <v>3.8801217743947056</v>
      </c>
      <c r="G10" s="2">
        <v>3.871990511187561</v>
      </c>
      <c r="H10" s="2">
        <v>4.0272951559834747</v>
      </c>
      <c r="I10" s="2">
        <v>4.0229715629733738</v>
      </c>
      <c r="J10" s="2">
        <v>3.6827992303815731</v>
      </c>
      <c r="K10" s="2">
        <v>4.0056222525068268</v>
      </c>
      <c r="L10" s="2">
        <v>4.040456353216916</v>
      </c>
      <c r="M10" s="2">
        <v>4.4270366079441796</v>
      </c>
      <c r="N10" s="2">
        <v>3.8324809972977549</v>
      </c>
      <c r="O10" s="2">
        <v>4.2458971936783616</v>
      </c>
      <c r="P10" s="56">
        <v>4.6595890896950447</v>
      </c>
      <c r="Q10" s="2">
        <v>3.9196144438753215</v>
      </c>
      <c r="R10" s="2">
        <v>4.4100807320158548</v>
      </c>
      <c r="S10" s="2">
        <v>4.5835497866917949</v>
      </c>
      <c r="T10" s="2">
        <v>4.6253950761998741</v>
      </c>
      <c r="U10" s="2">
        <v>4.5221205459772627</v>
      </c>
      <c r="V10" s="2">
        <v>4.591193574872424</v>
      </c>
      <c r="W10" s="54">
        <v>0.27233849549015299</v>
      </c>
    </row>
    <row r="11" spans="1:29" ht="15.5" thickBot="1">
      <c r="B11" s="1" t="s">
        <v>112</v>
      </c>
      <c r="C11" s="2">
        <v>4.6221304640400831</v>
      </c>
      <c r="D11" s="2">
        <v>4.8898348396079427</v>
      </c>
      <c r="E11" s="2">
        <v>5.1657068984383443</v>
      </c>
      <c r="F11" s="2">
        <v>5.4483970053406097</v>
      </c>
      <c r="G11" s="2">
        <v>5.7440979916124775</v>
      </c>
      <c r="H11" s="2">
        <v>6.0414817689147924</v>
      </c>
      <c r="I11" s="2">
        <v>6.2378060474911763</v>
      </c>
      <c r="J11" s="2">
        <v>6.3920278134999364</v>
      </c>
      <c r="K11" s="2">
        <v>6.5774758676830913</v>
      </c>
      <c r="L11" s="2">
        <v>6.8294911314707178</v>
      </c>
      <c r="M11" s="2">
        <v>7.0781299655120051</v>
      </c>
      <c r="N11" s="2">
        <v>7.3272242265297507</v>
      </c>
      <c r="O11" s="2">
        <v>7.7298215865708642</v>
      </c>
      <c r="P11" s="56">
        <v>8.0207385381708036</v>
      </c>
      <c r="Q11" s="2">
        <v>8.3422479969095775</v>
      </c>
      <c r="R11" s="2">
        <v>8.6612506151599291</v>
      </c>
      <c r="S11" s="2">
        <v>8.8502956207757109</v>
      </c>
      <c r="T11" s="2">
        <v>9.0347753809943185</v>
      </c>
      <c r="U11" s="2">
        <v>9.2073528126245492</v>
      </c>
      <c r="V11" s="2">
        <v>9.3588431824348675</v>
      </c>
      <c r="W11" s="54">
        <v>1.02478992214654</v>
      </c>
    </row>
    <row r="12" spans="1:29" ht="15.5" thickBot="1">
      <c r="B12" s="108" t="s">
        <v>55</v>
      </c>
      <c r="C12" s="103">
        <v>29.053939662805412</v>
      </c>
      <c r="D12" s="103">
        <v>30.146942977173214</v>
      </c>
      <c r="E12" s="103">
        <v>30.707997401026667</v>
      </c>
      <c r="F12" s="103">
        <v>31.633666386040709</v>
      </c>
      <c r="G12" s="103">
        <v>32.248328955867997</v>
      </c>
      <c r="H12" s="103">
        <v>33.103478311179899</v>
      </c>
      <c r="I12" s="103">
        <v>33.751340577979271</v>
      </c>
      <c r="J12" s="103">
        <v>34.162311056375103</v>
      </c>
      <c r="K12" s="103">
        <v>35.343837632285862</v>
      </c>
      <c r="L12" s="103">
        <v>35.938799677356791</v>
      </c>
      <c r="M12" s="103">
        <v>36.633044955031401</v>
      </c>
      <c r="N12" s="103">
        <v>35.875807556240041</v>
      </c>
      <c r="O12" s="103">
        <v>36.34433243723273</v>
      </c>
      <c r="P12" s="103">
        <v>36.629562845893311</v>
      </c>
      <c r="Q12" s="103">
        <v>35.951731088907465</v>
      </c>
      <c r="R12" s="103">
        <v>36.098821345300038</v>
      </c>
      <c r="S12" s="103">
        <v>35.747983576045016</v>
      </c>
      <c r="T12" s="103">
        <v>35.14218071894922</v>
      </c>
      <c r="U12" s="103">
        <v>34.599541888164417</v>
      </c>
      <c r="V12" s="103">
        <v>34.286918806254221</v>
      </c>
      <c r="W12" s="55">
        <v>0.18011254942296201</v>
      </c>
    </row>
    <row r="13" spans="1:29">
      <c r="B13" s="87" t="s">
        <v>108</v>
      </c>
    </row>
    <row r="14" spans="1:29">
      <c r="B14" s="155" t="s">
        <v>370</v>
      </c>
    </row>
    <row r="18" spans="1:1">
      <c r="A18" s="157" t="s">
        <v>377</v>
      </c>
    </row>
    <row r="19" spans="1:1">
      <c r="A19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W21"/>
  <sheetViews>
    <sheetView showGridLines="0" zoomScale="90" zoomScaleNormal="90" workbookViewId="0">
      <selection activeCell="C16" sqref="C16"/>
    </sheetView>
  </sheetViews>
  <sheetFormatPr baseColWidth="10" defaultRowHeight="15" outlineLevelCol="1"/>
  <cols>
    <col min="2" max="2" width="21.07421875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272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70.481453582314174</v>
      </c>
      <c r="D6" s="2">
        <v>76.031704239166515</v>
      </c>
      <c r="E6" s="2">
        <v>70.070613936877123</v>
      </c>
      <c r="F6" s="2">
        <v>75.450859440066552</v>
      </c>
      <c r="G6" s="2">
        <v>74.032996680594934</v>
      </c>
      <c r="H6" s="2">
        <v>76.41606174655837</v>
      </c>
      <c r="I6" s="2">
        <v>73.415494508917448</v>
      </c>
      <c r="J6" s="2">
        <v>64.488870965289024</v>
      </c>
      <c r="K6" s="2">
        <v>71.201752555642202</v>
      </c>
      <c r="L6" s="2">
        <v>69.360203582279098</v>
      </c>
      <c r="M6" s="2">
        <v>77.837352470961633</v>
      </c>
      <c r="N6" s="2">
        <v>60.245599153039436</v>
      </c>
      <c r="O6" s="2">
        <v>68.601332891356918</v>
      </c>
      <c r="P6" s="56">
        <v>75.085494729932293</v>
      </c>
      <c r="Q6" s="2">
        <v>56.651771245835214</v>
      </c>
      <c r="R6" s="2">
        <v>62.723686796413539</v>
      </c>
      <c r="S6" s="2">
        <v>66.729666892449231</v>
      </c>
      <c r="T6" s="2">
        <v>64.504054836656053</v>
      </c>
      <c r="U6" s="2">
        <v>58.707825560560046</v>
      </c>
      <c r="V6" s="2">
        <v>60.270274381504692</v>
      </c>
      <c r="W6" s="54">
        <v>-0.14487753418541499</v>
      </c>
    </row>
    <row r="7" spans="1:23">
      <c r="B7" s="1" t="s">
        <v>86</v>
      </c>
      <c r="C7" s="2">
        <v>10.790803277907306</v>
      </c>
      <c r="D7" s="2">
        <v>10.712657409644899</v>
      </c>
      <c r="E7" s="2">
        <v>10.67313595773467</v>
      </c>
      <c r="F7" s="2">
        <v>10.737871756977855</v>
      </c>
      <c r="G7" s="2">
        <v>10.675584870217593</v>
      </c>
      <c r="H7" s="2">
        <v>10.686753454585892</v>
      </c>
      <c r="I7" s="2">
        <v>10.650394660315024</v>
      </c>
      <c r="J7" s="2">
        <v>10.583791495694889</v>
      </c>
      <c r="K7" s="2">
        <v>10.605635870346578</v>
      </c>
      <c r="L7" s="2">
        <v>10.608985134468751</v>
      </c>
      <c r="M7" s="2">
        <v>10.638665035236736</v>
      </c>
      <c r="N7" s="2">
        <v>10.547419588041487</v>
      </c>
      <c r="O7" s="2">
        <v>10.615149465557051</v>
      </c>
      <c r="P7" s="56">
        <v>10.671819288058559</v>
      </c>
      <c r="Q7" s="2">
        <v>10.58453919918022</v>
      </c>
      <c r="R7" s="2">
        <v>10.668165823943868</v>
      </c>
      <c r="S7" s="2">
        <v>10.802456181386084</v>
      </c>
      <c r="T7" s="2">
        <v>10.901150639184106</v>
      </c>
      <c r="U7" s="2">
        <v>10.944514077655061</v>
      </c>
      <c r="V7" s="2">
        <v>11.075553084458706</v>
      </c>
      <c r="W7" s="54">
        <v>2.6388193651383202E-2</v>
      </c>
    </row>
    <row r="8" spans="1:23">
      <c r="B8" s="1" t="s">
        <v>87</v>
      </c>
      <c r="C8" s="2">
        <v>2.2348983554368855</v>
      </c>
      <c r="D8" s="2">
        <v>2.2756178544529551</v>
      </c>
      <c r="E8" s="2">
        <v>2.3112232642463635</v>
      </c>
      <c r="F8" s="2">
        <v>2.2652004796979157</v>
      </c>
      <c r="G8" s="2">
        <v>2.2976535048247495</v>
      </c>
      <c r="H8" s="2">
        <v>2.2875222154756027</v>
      </c>
      <c r="I8" s="2">
        <v>2.3142492813983511</v>
      </c>
      <c r="J8" s="2">
        <v>2.4085802987868421</v>
      </c>
      <c r="K8" s="2">
        <v>2.4944092041446129</v>
      </c>
      <c r="L8" s="2">
        <v>2.5161666201415014</v>
      </c>
      <c r="M8" s="2">
        <v>2.5621586176468512</v>
      </c>
      <c r="N8" s="2">
        <v>2.4913628015221616</v>
      </c>
      <c r="O8" s="2">
        <v>2.4203170645496144</v>
      </c>
      <c r="P8" s="56">
        <v>2.3837691117974926</v>
      </c>
      <c r="Q8" s="2">
        <v>2.3359018037102506</v>
      </c>
      <c r="R8" s="2">
        <v>2.2880484383041981</v>
      </c>
      <c r="S8" s="2">
        <v>2.2453114608280988</v>
      </c>
      <c r="T8" s="2">
        <v>2.1883294711512429</v>
      </c>
      <c r="U8" s="2">
        <v>2.1855945108243948</v>
      </c>
      <c r="V8" s="2">
        <v>2.1269747605073683</v>
      </c>
      <c r="W8" s="54">
        <v>-4.8290158103597498E-2</v>
      </c>
    </row>
    <row r="9" spans="1:23">
      <c r="B9" s="1" t="s">
        <v>88</v>
      </c>
      <c r="C9" s="2">
        <v>14.240750435787563</v>
      </c>
      <c r="D9" s="2">
        <v>14.424847923839247</v>
      </c>
      <c r="E9" s="2">
        <v>14.481595073245904</v>
      </c>
      <c r="F9" s="2">
        <v>14.618944038944221</v>
      </c>
      <c r="G9" s="2">
        <v>14.759467660839887</v>
      </c>
      <c r="H9" s="2">
        <v>14.82883143067043</v>
      </c>
      <c r="I9" s="2">
        <v>14.874435924299373</v>
      </c>
      <c r="J9" s="2">
        <v>14.879048106104715</v>
      </c>
      <c r="K9" s="2">
        <v>15.016553714408833</v>
      </c>
      <c r="L9" s="2">
        <v>15.061583894945077</v>
      </c>
      <c r="M9" s="2">
        <v>15.163138704796486</v>
      </c>
      <c r="N9" s="2">
        <v>15.186468412819009</v>
      </c>
      <c r="O9" s="2">
        <v>15.236362393631936</v>
      </c>
      <c r="P9" s="56">
        <v>15.038828056093955</v>
      </c>
      <c r="Q9" s="2">
        <v>14.795506535850921</v>
      </c>
      <c r="R9" s="2">
        <v>14.262568560564594</v>
      </c>
      <c r="S9" s="2">
        <v>13.427668550243697</v>
      </c>
      <c r="T9" s="2">
        <v>12.286367783843815</v>
      </c>
      <c r="U9" s="2">
        <v>11.054978450877357</v>
      </c>
      <c r="V9" s="2">
        <v>10.523869763464594</v>
      </c>
      <c r="W9" s="54">
        <v>-0.26100314650429501</v>
      </c>
    </row>
    <row r="10" spans="1:23">
      <c r="B10" s="1" t="s">
        <v>109</v>
      </c>
      <c r="C10" s="2">
        <v>13.560207635545893</v>
      </c>
      <c r="D10" s="2">
        <v>14.05811467481271</v>
      </c>
      <c r="E10" s="2">
        <v>13.767703893793094</v>
      </c>
      <c r="F10" s="2">
        <v>15.600845317434647</v>
      </c>
      <c r="G10" s="2">
        <v>14.123610895014464</v>
      </c>
      <c r="H10" s="2">
        <v>14.710033951352855</v>
      </c>
      <c r="I10" s="2">
        <v>15.12942879764727</v>
      </c>
      <c r="J10" s="2">
        <v>14.017706056730223</v>
      </c>
      <c r="K10" s="2">
        <v>14.677479717639626</v>
      </c>
      <c r="L10" s="2">
        <v>15.109788917084884</v>
      </c>
      <c r="M10" s="2">
        <v>15.473852838486582</v>
      </c>
      <c r="N10" s="2">
        <v>14.917005174218037</v>
      </c>
      <c r="O10" s="2">
        <v>15.504104969238155</v>
      </c>
      <c r="P10" s="56">
        <v>16.029348168954172</v>
      </c>
      <c r="Q10" s="2">
        <v>14.374067984506389</v>
      </c>
      <c r="R10" s="2">
        <v>16.689865469530027</v>
      </c>
      <c r="S10" s="2">
        <v>16.304583152332174</v>
      </c>
      <c r="T10" s="2">
        <v>16.890291273533052</v>
      </c>
      <c r="U10" s="2">
        <v>16.974278478917871</v>
      </c>
      <c r="V10" s="2">
        <v>17.065556166933241</v>
      </c>
      <c r="W10" s="54">
        <v>0.25850257058001402</v>
      </c>
    </row>
    <row r="11" spans="1:23">
      <c r="B11" s="1" t="s">
        <v>90</v>
      </c>
      <c r="C11" s="2">
        <v>2.7421899009606916</v>
      </c>
      <c r="D11" s="2">
        <v>2.9073003956376215</v>
      </c>
      <c r="E11" s="2">
        <v>3.0347808155719718</v>
      </c>
      <c r="F11" s="2">
        <v>3.0852393065887731</v>
      </c>
      <c r="G11" s="2">
        <v>3.2079386936032117</v>
      </c>
      <c r="H11" s="2">
        <v>3.3413676916818567</v>
      </c>
      <c r="I11" s="2">
        <v>3.5326187238387545</v>
      </c>
      <c r="J11" s="2">
        <v>3.7558037871129026</v>
      </c>
      <c r="K11" s="2">
        <v>3.9562616264112984</v>
      </c>
      <c r="L11" s="2">
        <v>4.0298991118249994</v>
      </c>
      <c r="M11" s="2">
        <v>4.2380451516777091</v>
      </c>
      <c r="N11" s="2">
        <v>4.30846661714902</v>
      </c>
      <c r="O11" s="2">
        <v>4.3977968235564164</v>
      </c>
      <c r="P11" s="56">
        <v>4.4652358148981381</v>
      </c>
      <c r="Q11" s="2">
        <v>4.485789236346708</v>
      </c>
      <c r="R11" s="2">
        <v>4.5144810544729594</v>
      </c>
      <c r="S11" s="2">
        <v>4.5197995880599713</v>
      </c>
      <c r="T11" s="2">
        <v>4.535686841186175</v>
      </c>
      <c r="U11" s="2">
        <v>4.5862474010879328</v>
      </c>
      <c r="V11" s="2">
        <v>4.6280262011159135</v>
      </c>
      <c r="W11" s="54">
        <v>0.68771178082690199</v>
      </c>
    </row>
    <row r="12" spans="1:23">
      <c r="B12" s="1" t="s">
        <v>91</v>
      </c>
      <c r="C12" s="2">
        <v>16.46582252845489</v>
      </c>
      <c r="D12" s="2">
        <v>16.572614625869381</v>
      </c>
      <c r="E12" s="2">
        <v>16.667417368291105</v>
      </c>
      <c r="F12" s="2">
        <v>16.524902230840677</v>
      </c>
      <c r="G12" s="2">
        <v>16.590136137799675</v>
      </c>
      <c r="H12" s="2">
        <v>16.584270520904283</v>
      </c>
      <c r="I12" s="2">
        <v>16.572386803161876</v>
      </c>
      <c r="J12" s="2">
        <v>16.923282718854185</v>
      </c>
      <c r="K12" s="2">
        <v>17.089040091149212</v>
      </c>
      <c r="L12" s="2">
        <v>16.933271141329797</v>
      </c>
      <c r="M12" s="2">
        <v>17.000087989784955</v>
      </c>
      <c r="N12" s="2">
        <v>16.994119667059191</v>
      </c>
      <c r="O12" s="2">
        <v>16.982424441633629</v>
      </c>
      <c r="P12" s="56">
        <v>17.039229986044578</v>
      </c>
      <c r="Q12" s="2">
        <v>17.070839838424373</v>
      </c>
      <c r="R12" s="2">
        <v>17.036203701647889</v>
      </c>
      <c r="S12" s="2">
        <v>17.185447389511637</v>
      </c>
      <c r="T12" s="2">
        <v>17.283560668039684</v>
      </c>
      <c r="U12" s="2">
        <v>17.615485904954966</v>
      </c>
      <c r="V12" s="2">
        <v>17.810704090143375</v>
      </c>
      <c r="W12" s="54">
        <v>8.1677156386470898E-2</v>
      </c>
    </row>
    <row r="13" spans="1:23" ht="15.5" thickBot="1">
      <c r="B13" s="1" t="s">
        <v>104</v>
      </c>
      <c r="C13" s="2">
        <v>3.5537760000000054</v>
      </c>
      <c r="D13" s="2">
        <v>3.7033977599999996</v>
      </c>
      <c r="E13" s="2">
        <v>3.7594195200000029</v>
      </c>
      <c r="F13" s="2">
        <v>3.9126412800000021</v>
      </c>
      <c r="G13" s="2">
        <v>3.922431599736981</v>
      </c>
      <c r="H13" s="2">
        <v>4.0289892519655499</v>
      </c>
      <c r="I13" s="2">
        <v>3.9879350531506828</v>
      </c>
      <c r="J13" s="2">
        <v>3.9719767815749507</v>
      </c>
      <c r="K13" s="2">
        <v>3.9128881521705896</v>
      </c>
      <c r="L13" s="2">
        <v>3.8213761945564357</v>
      </c>
      <c r="M13" s="2">
        <v>4.0069979545564394</v>
      </c>
      <c r="N13" s="2">
        <v>3.9370197145564307</v>
      </c>
      <c r="O13" s="2">
        <v>3.9498414745564339</v>
      </c>
      <c r="P13" s="56">
        <v>3.8330632345564393</v>
      </c>
      <c r="Q13" s="2">
        <v>3.6982849945564391</v>
      </c>
      <c r="R13" s="2">
        <v>3.736306754556439</v>
      </c>
      <c r="S13" s="2">
        <v>3.7419285145564443</v>
      </c>
      <c r="T13" s="2">
        <v>3.6683502745564418</v>
      </c>
      <c r="U13" s="2">
        <v>3.7709455619965095</v>
      </c>
      <c r="V13" s="2">
        <v>3.7690608792498588</v>
      </c>
      <c r="W13" s="54">
        <v>6.0579192174704498E-2</v>
      </c>
    </row>
    <row r="14" spans="1:23" ht="15.5" thickBot="1">
      <c r="B14" s="108" t="s">
        <v>126</v>
      </c>
      <c r="C14" s="103">
        <v>134.0699017164074</v>
      </c>
      <c r="D14" s="103">
        <v>140.68625488342332</v>
      </c>
      <c r="E14" s="103">
        <v>134.76588982976023</v>
      </c>
      <c r="F14" s="103">
        <v>142.19650385055064</v>
      </c>
      <c r="G14" s="103">
        <v>139.6098200426315</v>
      </c>
      <c r="H14" s="103">
        <v>142.88383026319485</v>
      </c>
      <c r="I14" s="103">
        <v>140.47694375272877</v>
      </c>
      <c r="J14" s="103">
        <v>131.02906021014775</v>
      </c>
      <c r="K14" s="103">
        <v>138.95402093191296</v>
      </c>
      <c r="L14" s="103">
        <v>137.44127459663054</v>
      </c>
      <c r="M14" s="103">
        <v>146.9202987631474</v>
      </c>
      <c r="N14" s="103">
        <v>128.62746112840478</v>
      </c>
      <c r="O14" s="103">
        <v>137.70732952408017</v>
      </c>
      <c r="P14" s="105">
        <v>144.54678839033562</v>
      </c>
      <c r="Q14" s="103">
        <v>123.9967008384105</v>
      </c>
      <c r="R14" s="103">
        <v>131.9193265994335</v>
      </c>
      <c r="S14" s="103">
        <v>134.95686172936735</v>
      </c>
      <c r="T14" s="103">
        <v>132.25779178815057</v>
      </c>
      <c r="U14" s="103">
        <v>125.83986994687415</v>
      </c>
      <c r="V14" s="103">
        <v>127.27001932737775</v>
      </c>
      <c r="W14" s="55">
        <v>-5.0718933198095201E-2</v>
      </c>
    </row>
    <row r="15" spans="1:23">
      <c r="B15" s="87" t="s">
        <v>100</v>
      </c>
    </row>
    <row r="16" spans="1:23">
      <c r="B16" s="155" t="s">
        <v>373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W14"/>
  <sheetViews>
    <sheetView showGridLines="0" zoomScale="90" zoomScaleNormal="90" workbookViewId="0">
      <selection activeCell="S18" sqref="S18"/>
    </sheetView>
  </sheetViews>
  <sheetFormatPr baseColWidth="10" defaultRowHeight="15" outlineLevelCol="1"/>
  <cols>
    <col min="2" max="2" width="17" bestFit="1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274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67.880781014874515</v>
      </c>
      <c r="D6" s="2">
        <v>73.155285435939547</v>
      </c>
      <c r="E6" s="2">
        <v>67.352630502839673</v>
      </c>
      <c r="F6" s="2">
        <v>72.456363383441598</v>
      </c>
      <c r="G6" s="2">
        <v>70.98437989992614</v>
      </c>
      <c r="H6" s="2">
        <v>73.147449986376046</v>
      </c>
      <c r="I6" s="2">
        <v>70.134498800822342</v>
      </c>
      <c r="J6" s="2">
        <v>61.461417513808243</v>
      </c>
      <c r="K6" s="2">
        <v>67.746938853340268</v>
      </c>
      <c r="L6" s="2">
        <v>65.868744837192907</v>
      </c>
      <c r="M6" s="2">
        <v>73.792095094522494</v>
      </c>
      <c r="N6" s="2">
        <v>56.974207596366043</v>
      </c>
      <c r="O6" s="2">
        <v>64.789677438450951</v>
      </c>
      <c r="P6" s="56">
        <v>70.831841077699622</v>
      </c>
      <c r="Q6" s="2">
        <v>53.324673431847842</v>
      </c>
      <c r="R6" s="2">
        <v>58.996713587592772</v>
      </c>
      <c r="S6" s="2">
        <v>62.647740875372392</v>
      </c>
      <c r="T6" s="2">
        <v>60.483198272659628</v>
      </c>
      <c r="U6" s="2">
        <v>54.949289181355198</v>
      </c>
      <c r="V6" s="2">
        <v>56.362757954519829</v>
      </c>
      <c r="W6" s="54">
        <v>-0.169680178809828</v>
      </c>
    </row>
    <row r="7" spans="1:23" ht="15.5" thickBot="1">
      <c r="B7" s="1" t="s">
        <v>86</v>
      </c>
      <c r="C7" s="2">
        <v>10.116562283805765</v>
      </c>
      <c r="D7" s="2">
        <v>10.042791766497174</v>
      </c>
      <c r="E7" s="2">
        <v>10.004841755395685</v>
      </c>
      <c r="F7" s="2">
        <v>10.064440709553526</v>
      </c>
      <c r="G7" s="2">
        <v>10.004653729698365</v>
      </c>
      <c r="H7" s="2">
        <v>10.013262938527147</v>
      </c>
      <c r="I7" s="2">
        <v>9.9783508049520027</v>
      </c>
      <c r="J7" s="2">
        <v>9.9144903516595591</v>
      </c>
      <c r="K7" s="2">
        <v>9.9332942853310975</v>
      </c>
      <c r="L7" s="2">
        <v>9.9339118079758641</v>
      </c>
      <c r="M7" s="2">
        <v>9.9587933190159923</v>
      </c>
      <c r="N7" s="2">
        <v>9.8716409648244525</v>
      </c>
      <c r="O7" s="2">
        <v>9.933770058307033</v>
      </c>
      <c r="P7" s="56">
        <v>9.9856979983968639</v>
      </c>
      <c r="Q7" s="2">
        <v>9.90286906610676</v>
      </c>
      <c r="R7" s="2">
        <v>9.9801641548654025</v>
      </c>
      <c r="S7" s="2">
        <v>10.106346187405091</v>
      </c>
      <c r="T7" s="2">
        <v>10.198924845602251</v>
      </c>
      <c r="U7" s="2">
        <v>10.239456208524068</v>
      </c>
      <c r="V7" s="2">
        <v>10.361973546417623</v>
      </c>
      <c r="W7" s="54">
        <v>2.42583652160877E-2</v>
      </c>
    </row>
    <row r="8" spans="1:23" ht="15.5" thickBot="1">
      <c r="B8" s="108" t="s">
        <v>227</v>
      </c>
      <c r="C8" s="103">
        <v>77.997343298680278</v>
      </c>
      <c r="D8" s="103">
        <v>83.198077202436721</v>
      </c>
      <c r="E8" s="103">
        <v>77.357472258235362</v>
      </c>
      <c r="F8" s="103">
        <v>82.520804092995121</v>
      </c>
      <c r="G8" s="103">
        <v>80.989033629624501</v>
      </c>
      <c r="H8" s="103">
        <v>83.160712924903194</v>
      </c>
      <c r="I8" s="103">
        <v>80.112849605774343</v>
      </c>
      <c r="J8" s="103">
        <v>71.375907865467809</v>
      </c>
      <c r="K8" s="103">
        <v>77.680233138671369</v>
      </c>
      <c r="L8" s="103">
        <v>75.802656645168767</v>
      </c>
      <c r="M8" s="103">
        <v>83.75088841353849</v>
      </c>
      <c r="N8" s="103">
        <v>66.845848561190493</v>
      </c>
      <c r="O8" s="103">
        <v>74.723447496757984</v>
      </c>
      <c r="P8" s="103">
        <v>80.81753907609648</v>
      </c>
      <c r="Q8" s="103">
        <v>63.227542497954602</v>
      </c>
      <c r="R8" s="103">
        <v>68.976877742458171</v>
      </c>
      <c r="S8" s="103">
        <v>72.754087062777486</v>
      </c>
      <c r="T8" s="103">
        <v>70.682123118261885</v>
      </c>
      <c r="U8" s="103">
        <v>65.188745389879273</v>
      </c>
      <c r="V8" s="103">
        <v>66.724731500937452</v>
      </c>
      <c r="W8" s="55">
        <v>-0.14452558665461099</v>
      </c>
    </row>
    <row r="9" spans="1:23">
      <c r="B9" s="155" t="s">
        <v>373</v>
      </c>
    </row>
    <row r="13" spans="1:23">
      <c r="A13" s="157" t="s">
        <v>377</v>
      </c>
    </row>
    <row r="14" spans="1:23">
      <c r="A14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W21"/>
  <sheetViews>
    <sheetView showGridLines="0" topLeftCell="A2" zoomScale="90" zoomScaleNormal="90" workbookViewId="0">
      <selection activeCell="A20" sqref="A20:A21"/>
    </sheetView>
  </sheetViews>
  <sheetFormatPr baseColWidth="10" defaultRowHeight="15" outlineLevelCol="1"/>
  <cols>
    <col min="2" max="2" width="40.4609375" bestFit="1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272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2.6006725674396645</v>
      </c>
      <c r="D6" s="2">
        <v>2.876418803226966</v>
      </c>
      <c r="E6" s="2">
        <v>2.7179834340374538</v>
      </c>
      <c r="F6" s="2">
        <v>2.9944960566249494</v>
      </c>
      <c r="G6" s="2">
        <v>3.0486167806687998</v>
      </c>
      <c r="H6" s="2">
        <v>3.2686117601823277</v>
      </c>
      <c r="I6" s="2">
        <v>3.2809957080951104</v>
      </c>
      <c r="J6" s="2">
        <v>3.0274534514807794</v>
      </c>
      <c r="K6" s="2">
        <v>3.454813702301931</v>
      </c>
      <c r="L6" s="2">
        <v>3.4914587450861942</v>
      </c>
      <c r="M6" s="2">
        <v>4.0452573764391362</v>
      </c>
      <c r="N6" s="2">
        <v>3.2713915566733967</v>
      </c>
      <c r="O6" s="2">
        <v>3.8116554529059705</v>
      </c>
      <c r="P6" s="56">
        <v>4.2536536522326767</v>
      </c>
      <c r="Q6" s="2">
        <v>3.3270978139873697</v>
      </c>
      <c r="R6" s="2">
        <v>3.7269732088207634</v>
      </c>
      <c r="S6" s="2">
        <v>4.0819260170768423</v>
      </c>
      <c r="T6" s="2">
        <v>4.0208565639964222</v>
      </c>
      <c r="U6" s="2">
        <v>3.7585363792048501</v>
      </c>
      <c r="V6" s="2">
        <v>3.9075164269848663</v>
      </c>
      <c r="W6" s="54">
        <v>0.50250226649323104</v>
      </c>
    </row>
    <row r="7" spans="1:23">
      <c r="B7" s="1" t="s">
        <v>86</v>
      </c>
      <c r="C7" s="2">
        <v>0.67424099410154215</v>
      </c>
      <c r="D7" s="2">
        <v>0.66986564314772501</v>
      </c>
      <c r="E7" s="2">
        <v>0.66829420233898562</v>
      </c>
      <c r="F7" s="2">
        <v>0.67343104742432847</v>
      </c>
      <c r="G7" s="2">
        <v>0.67093114051922853</v>
      </c>
      <c r="H7" s="2">
        <v>0.67349051605874577</v>
      </c>
      <c r="I7" s="2">
        <v>0.67204385536302147</v>
      </c>
      <c r="J7" s="2">
        <v>0.66930114403532981</v>
      </c>
      <c r="K7" s="2">
        <v>0.67234158501548125</v>
      </c>
      <c r="L7" s="2">
        <v>0.67507332649288687</v>
      </c>
      <c r="M7" s="2">
        <v>0.67987171622074416</v>
      </c>
      <c r="N7" s="2">
        <v>0.67577862321703541</v>
      </c>
      <c r="O7" s="2">
        <v>0.68137940725001822</v>
      </c>
      <c r="P7" s="56">
        <v>0.68612128966169605</v>
      </c>
      <c r="Q7" s="2">
        <v>0.68167013307345958</v>
      </c>
      <c r="R7" s="2">
        <v>0.68800166907846561</v>
      </c>
      <c r="S7" s="2">
        <v>0.6961099939809926</v>
      </c>
      <c r="T7" s="2">
        <v>0.70222579358185422</v>
      </c>
      <c r="U7" s="2">
        <v>0.70505786913099222</v>
      </c>
      <c r="V7" s="2">
        <v>0.71357953804108298</v>
      </c>
      <c r="W7" s="54">
        <v>5.8344930497679498E-2</v>
      </c>
    </row>
    <row r="8" spans="1:23">
      <c r="B8" s="1" t="s">
        <v>87</v>
      </c>
      <c r="C8" s="2">
        <v>2.2348983554368855</v>
      </c>
      <c r="D8" s="2">
        <v>2.2756178544529551</v>
      </c>
      <c r="E8" s="2">
        <v>2.3112232642463635</v>
      </c>
      <c r="F8" s="2">
        <v>2.2652004796979157</v>
      </c>
      <c r="G8" s="2">
        <v>2.2976535048247495</v>
      </c>
      <c r="H8" s="2">
        <v>2.2875222154756027</v>
      </c>
      <c r="I8" s="2">
        <v>2.3142492813983511</v>
      </c>
      <c r="J8" s="2">
        <v>2.4085802987868421</v>
      </c>
      <c r="K8" s="2">
        <v>2.4944092041446129</v>
      </c>
      <c r="L8" s="2">
        <v>2.5161666201415014</v>
      </c>
      <c r="M8" s="2">
        <v>2.5621586176468512</v>
      </c>
      <c r="N8" s="2">
        <v>2.4913628015221616</v>
      </c>
      <c r="O8" s="2">
        <v>2.4203170645496144</v>
      </c>
      <c r="P8" s="56">
        <v>2.3837691117974926</v>
      </c>
      <c r="Q8" s="2">
        <v>2.3359018037102506</v>
      </c>
      <c r="R8" s="2">
        <v>2.2880484383041981</v>
      </c>
      <c r="S8" s="2">
        <v>2.2453114608280988</v>
      </c>
      <c r="T8" s="2">
        <v>2.1883294711512429</v>
      </c>
      <c r="U8" s="2">
        <v>2.1855945108243948</v>
      </c>
      <c r="V8" s="2">
        <v>2.1269747605073683</v>
      </c>
      <c r="W8" s="54">
        <v>-4.8290158103597498E-2</v>
      </c>
    </row>
    <row r="9" spans="1:23">
      <c r="B9" s="1" t="s">
        <v>88</v>
      </c>
      <c r="C9" s="2">
        <v>14.240750435787563</v>
      </c>
      <c r="D9" s="2">
        <v>14.424847923839247</v>
      </c>
      <c r="E9" s="2">
        <v>14.481595073245904</v>
      </c>
      <c r="F9" s="2">
        <v>14.618944038944221</v>
      </c>
      <c r="G9" s="2">
        <v>14.759467660839887</v>
      </c>
      <c r="H9" s="2">
        <v>14.82883143067043</v>
      </c>
      <c r="I9" s="2">
        <v>14.874435924299373</v>
      </c>
      <c r="J9" s="2">
        <v>14.879048106104715</v>
      </c>
      <c r="K9" s="2">
        <v>15.016553714408833</v>
      </c>
      <c r="L9" s="2">
        <v>15.061583894945077</v>
      </c>
      <c r="M9" s="2">
        <v>15.163138704796486</v>
      </c>
      <c r="N9" s="2">
        <v>15.186468412819009</v>
      </c>
      <c r="O9" s="2">
        <v>15.236362393631936</v>
      </c>
      <c r="P9" s="56">
        <v>15.038828056093955</v>
      </c>
      <c r="Q9" s="2">
        <v>14.795506535850921</v>
      </c>
      <c r="R9" s="2">
        <v>14.262568560564594</v>
      </c>
      <c r="S9" s="2">
        <v>13.427668550243697</v>
      </c>
      <c r="T9" s="2">
        <v>12.286367783843815</v>
      </c>
      <c r="U9" s="2">
        <v>11.054978450877357</v>
      </c>
      <c r="V9" s="2">
        <v>10.523869763464594</v>
      </c>
      <c r="W9" s="54">
        <v>-0.26100314650429501</v>
      </c>
    </row>
    <row r="10" spans="1:23">
      <c r="B10" s="1" t="s">
        <v>109</v>
      </c>
      <c r="C10" s="2">
        <v>13.560207635545893</v>
      </c>
      <c r="D10" s="2">
        <v>14.05811467481271</v>
      </c>
      <c r="E10" s="2">
        <v>13.767703893793094</v>
      </c>
      <c r="F10" s="2">
        <v>15.600845317434647</v>
      </c>
      <c r="G10" s="2">
        <v>14.123610895014464</v>
      </c>
      <c r="H10" s="2">
        <v>14.710033951352855</v>
      </c>
      <c r="I10" s="2">
        <v>15.12942879764727</v>
      </c>
      <c r="J10" s="2">
        <v>14.017706056730223</v>
      </c>
      <c r="K10" s="2">
        <v>14.677479717639626</v>
      </c>
      <c r="L10" s="2">
        <v>15.109788917084884</v>
      </c>
      <c r="M10" s="2">
        <v>15.473852838486582</v>
      </c>
      <c r="N10" s="2">
        <v>14.917005174218037</v>
      </c>
      <c r="O10" s="2">
        <v>15.504104969238155</v>
      </c>
      <c r="P10" s="56">
        <v>16.029348168954172</v>
      </c>
      <c r="Q10" s="2">
        <v>14.374067984506389</v>
      </c>
      <c r="R10" s="2">
        <v>16.689865469530027</v>
      </c>
      <c r="S10" s="2">
        <v>16.304583152332174</v>
      </c>
      <c r="T10" s="2">
        <v>16.890291273533052</v>
      </c>
      <c r="U10" s="2">
        <v>16.974278478917871</v>
      </c>
      <c r="V10" s="2">
        <v>17.065556166933241</v>
      </c>
      <c r="W10" s="54">
        <v>0.25850257058001402</v>
      </c>
    </row>
    <row r="11" spans="1:23">
      <c r="B11" s="1" t="s">
        <v>90</v>
      </c>
      <c r="C11" s="2">
        <v>2.7421899009606916</v>
      </c>
      <c r="D11" s="2">
        <v>2.9073003956376215</v>
      </c>
      <c r="E11" s="2">
        <v>3.0347808155719718</v>
      </c>
      <c r="F11" s="2">
        <v>3.0852393065887731</v>
      </c>
      <c r="G11" s="2">
        <v>3.2079386936032117</v>
      </c>
      <c r="H11" s="2">
        <v>3.3413676916818567</v>
      </c>
      <c r="I11" s="2">
        <v>3.5326187238387545</v>
      </c>
      <c r="J11" s="2">
        <v>3.7558037871129026</v>
      </c>
      <c r="K11" s="2">
        <v>3.9562616264112984</v>
      </c>
      <c r="L11" s="2">
        <v>4.0298991118249994</v>
      </c>
      <c r="M11" s="2">
        <v>4.2380451516777091</v>
      </c>
      <c r="N11" s="2">
        <v>4.30846661714902</v>
      </c>
      <c r="O11" s="2">
        <v>4.3977968235564164</v>
      </c>
      <c r="P11" s="56">
        <v>4.4652358148981381</v>
      </c>
      <c r="Q11" s="2">
        <v>4.485789236346708</v>
      </c>
      <c r="R11" s="2">
        <v>4.5144810544729594</v>
      </c>
      <c r="S11" s="2">
        <v>4.5197995880599713</v>
      </c>
      <c r="T11" s="2">
        <v>4.535686841186175</v>
      </c>
      <c r="U11" s="2">
        <v>4.5862474010879328</v>
      </c>
      <c r="V11" s="2">
        <v>4.6280262011159135</v>
      </c>
      <c r="W11" s="54">
        <v>0.68771178082690199</v>
      </c>
    </row>
    <row r="12" spans="1:23">
      <c r="B12" s="1" t="s">
        <v>91</v>
      </c>
      <c r="C12" s="2">
        <v>16.46582252845489</v>
      </c>
      <c r="D12" s="2">
        <v>16.572614625869381</v>
      </c>
      <c r="E12" s="2">
        <v>16.667417368291105</v>
      </c>
      <c r="F12" s="2">
        <v>16.524902230840677</v>
      </c>
      <c r="G12" s="2">
        <v>16.590136137799675</v>
      </c>
      <c r="H12" s="2">
        <v>16.584270520904283</v>
      </c>
      <c r="I12" s="2">
        <v>16.572386803161876</v>
      </c>
      <c r="J12" s="2">
        <v>16.923282718854185</v>
      </c>
      <c r="K12" s="2">
        <v>17.089040091149212</v>
      </c>
      <c r="L12" s="2">
        <v>16.933271141329797</v>
      </c>
      <c r="M12" s="2">
        <v>17.000087989784955</v>
      </c>
      <c r="N12" s="2">
        <v>16.994119667059191</v>
      </c>
      <c r="O12" s="2">
        <v>16.982424441633629</v>
      </c>
      <c r="P12" s="56">
        <v>17.039229986044578</v>
      </c>
      <c r="Q12" s="2">
        <v>17.070839838424373</v>
      </c>
      <c r="R12" s="2">
        <v>17.036203701647889</v>
      </c>
      <c r="S12" s="2">
        <v>17.185447389511637</v>
      </c>
      <c r="T12" s="2">
        <v>17.283560668039684</v>
      </c>
      <c r="U12" s="2">
        <v>17.615485904954966</v>
      </c>
      <c r="V12" s="2">
        <v>17.810704090143375</v>
      </c>
      <c r="W12" s="54">
        <v>8.1677156386470898E-2</v>
      </c>
    </row>
    <row r="13" spans="1:23" ht="15.5" thickBot="1">
      <c r="B13" s="1" t="s">
        <v>104</v>
      </c>
      <c r="C13" s="2">
        <v>3.5537760000000054</v>
      </c>
      <c r="D13" s="2">
        <v>3.7033977599999996</v>
      </c>
      <c r="E13" s="2">
        <v>3.7594195200000029</v>
      </c>
      <c r="F13" s="2">
        <v>3.9126412800000021</v>
      </c>
      <c r="G13" s="2">
        <v>3.922431599736981</v>
      </c>
      <c r="H13" s="2">
        <v>4.0289892519655499</v>
      </c>
      <c r="I13" s="2">
        <v>3.9879350531506828</v>
      </c>
      <c r="J13" s="2">
        <v>3.9719767815749507</v>
      </c>
      <c r="K13" s="2">
        <v>3.9128881521705896</v>
      </c>
      <c r="L13" s="2">
        <v>3.8213761945564357</v>
      </c>
      <c r="M13" s="2">
        <v>4.0069979545564394</v>
      </c>
      <c r="N13" s="2">
        <v>3.9370197145564307</v>
      </c>
      <c r="O13" s="2">
        <v>3.9498414745564339</v>
      </c>
      <c r="P13" s="56">
        <v>3.8330632345564393</v>
      </c>
      <c r="Q13" s="2">
        <v>3.6982849945564391</v>
      </c>
      <c r="R13" s="2">
        <v>3.736306754556439</v>
      </c>
      <c r="S13" s="2">
        <v>3.7419285145564443</v>
      </c>
      <c r="T13" s="2">
        <v>3.6683502745564418</v>
      </c>
      <c r="U13" s="2">
        <v>3.7709455619965095</v>
      </c>
      <c r="V13" s="2">
        <v>3.7690608792498588</v>
      </c>
      <c r="W13" s="54">
        <v>6.0579192174704498E-2</v>
      </c>
    </row>
    <row r="14" spans="1:23" ht="15.5" thickBot="1">
      <c r="B14" s="108" t="s">
        <v>99</v>
      </c>
      <c r="C14" s="103">
        <v>56.07255841772713</v>
      </c>
      <c r="D14" s="103">
        <v>57.48817768098661</v>
      </c>
      <c r="E14" s="103">
        <v>57.408417571524872</v>
      </c>
      <c r="F14" s="103">
        <v>59.67569975755552</v>
      </c>
      <c r="G14" s="103">
        <v>58.620786413006996</v>
      </c>
      <c r="H14" s="103">
        <v>59.723117338291651</v>
      </c>
      <c r="I14" s="103">
        <v>60.364094146954436</v>
      </c>
      <c r="J14" s="103">
        <v>59.653152344679924</v>
      </c>
      <c r="K14" s="103">
        <v>61.273787793241581</v>
      </c>
      <c r="L14" s="103">
        <v>61.638617951461782</v>
      </c>
      <c r="M14" s="103">
        <v>63.169410349608903</v>
      </c>
      <c r="N14" s="103">
        <v>61.781612567214282</v>
      </c>
      <c r="O14" s="103">
        <v>62.983882027322174</v>
      </c>
      <c r="P14" s="103">
        <v>63.729249314239155</v>
      </c>
      <c r="Q14" s="103">
        <v>60.769158340455903</v>
      </c>
      <c r="R14" s="103">
        <v>62.942448856975332</v>
      </c>
      <c r="S14" s="103">
        <v>62.202774666589846</v>
      </c>
      <c r="T14" s="103">
        <v>61.575668669888685</v>
      </c>
      <c r="U14" s="103">
        <v>60.651124556994873</v>
      </c>
      <c r="V14" s="103">
        <v>60.545287826440308</v>
      </c>
      <c r="W14" s="55">
        <v>7.9766815264472393E-2</v>
      </c>
    </row>
    <row r="15" spans="1:23">
      <c r="B15" s="87" t="s">
        <v>100</v>
      </c>
    </row>
    <row r="16" spans="1:23">
      <c r="B16" s="155" t="s">
        <v>373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W21"/>
  <sheetViews>
    <sheetView showGridLines="0" zoomScale="90" zoomScaleNormal="90" workbookViewId="0">
      <selection activeCell="Y8" sqref="Y8"/>
    </sheetView>
  </sheetViews>
  <sheetFormatPr baseColWidth="10" defaultRowHeight="15" outlineLevelCol="1"/>
  <cols>
    <col min="2" max="2" width="20.07421875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65" t="s">
        <v>85</v>
      </c>
      <c r="C6" s="2">
        <v>24.099102488847237</v>
      </c>
      <c r="D6" s="2">
        <v>24.045225417666565</v>
      </c>
      <c r="E6" s="2">
        <v>22.584273141891099</v>
      </c>
      <c r="F6" s="2">
        <v>23.140086150760812</v>
      </c>
      <c r="G6" s="2">
        <v>22.938625749776314</v>
      </c>
      <c r="H6" s="2">
        <v>23.279662794122071</v>
      </c>
      <c r="I6" s="2">
        <v>21.093897386380846</v>
      </c>
      <c r="J6" s="2">
        <v>20.369014676408142</v>
      </c>
      <c r="K6" s="2">
        <v>21.922701751650191</v>
      </c>
      <c r="L6" s="2">
        <v>20.984394983084169</v>
      </c>
      <c r="M6" s="2">
        <v>23.053271871564611</v>
      </c>
      <c r="N6" s="2">
        <v>16.824491557273433</v>
      </c>
      <c r="O6" s="2">
        <v>17.844983816177088</v>
      </c>
      <c r="P6" s="56">
        <v>18.980639461197111</v>
      </c>
      <c r="Q6" s="2">
        <v>12.929504281785778</v>
      </c>
      <c r="R6" s="2">
        <v>14.251087885187435</v>
      </c>
      <c r="S6" s="2">
        <v>16.388354528736386</v>
      </c>
      <c r="T6" s="2">
        <v>15.297084046768477</v>
      </c>
      <c r="U6" s="2">
        <v>14.608840223956429</v>
      </c>
      <c r="V6" s="2">
        <v>14.188643528397428</v>
      </c>
      <c r="W6" s="54">
        <v>-0.41123767845861697</v>
      </c>
    </row>
    <row r="7" spans="1:23">
      <c r="B7" s="165" t="s">
        <v>86</v>
      </c>
      <c r="C7" s="2">
        <v>3.0442845562369092</v>
      </c>
      <c r="D7" s="2">
        <v>2.8960902617217488</v>
      </c>
      <c r="E7" s="2">
        <v>3.1459092073600252</v>
      </c>
      <c r="F7" s="2">
        <v>3.01848128844368</v>
      </c>
      <c r="G7" s="2">
        <v>3.214735322796006</v>
      </c>
      <c r="H7" s="2">
        <v>3.2831815410165168</v>
      </c>
      <c r="I7" s="2">
        <v>3.2314673802868876</v>
      </c>
      <c r="J7" s="2">
        <v>3.5649854541168788</v>
      </c>
      <c r="K7" s="2">
        <v>3.6860067116146644</v>
      </c>
      <c r="L7" s="2">
        <v>3.6695494838289759</v>
      </c>
      <c r="M7" s="2">
        <v>3.8877175227127054</v>
      </c>
      <c r="N7" s="2">
        <v>2.8366031035213854</v>
      </c>
      <c r="O7" s="2">
        <v>3.0089175034610207</v>
      </c>
      <c r="P7" s="56">
        <v>3.1997834537291876</v>
      </c>
      <c r="Q7" s="2">
        <v>2.1793610579941736</v>
      </c>
      <c r="R7" s="2">
        <v>2.4021004688610739</v>
      </c>
      <c r="S7" s="2">
        <v>2.7626178583184511</v>
      </c>
      <c r="T7" s="2">
        <v>2.5784963723882162</v>
      </c>
      <c r="U7" s="2">
        <v>2.4628910217887694</v>
      </c>
      <c r="V7" s="2">
        <v>2.3920261800522287</v>
      </c>
      <c r="W7" s="54">
        <v>-0.21425670437028699</v>
      </c>
    </row>
    <row r="8" spans="1:23">
      <c r="B8" s="165" t="s">
        <v>87</v>
      </c>
      <c r="C8" s="2">
        <v>87.606941920056428</v>
      </c>
      <c r="D8" s="2">
        <v>88.609108047465568</v>
      </c>
      <c r="E8" s="2">
        <v>84.033519244994125</v>
      </c>
      <c r="F8" s="2">
        <v>85.185936751392944</v>
      </c>
      <c r="G8" s="2">
        <v>86.561091562429539</v>
      </c>
      <c r="H8" s="2">
        <v>87.927639877856919</v>
      </c>
      <c r="I8" s="2">
        <v>90.324193558141971</v>
      </c>
      <c r="J8" s="2">
        <v>89.980130170820416</v>
      </c>
      <c r="K8" s="2">
        <v>91.223991935861307</v>
      </c>
      <c r="L8" s="2">
        <v>85.231915302462426</v>
      </c>
      <c r="M8" s="2">
        <v>90.723857186088054</v>
      </c>
      <c r="N8" s="2">
        <v>89.060037092050607</v>
      </c>
      <c r="O8" s="2">
        <v>87.095240523876399</v>
      </c>
      <c r="P8" s="56">
        <v>87.883437001697274</v>
      </c>
      <c r="Q8" s="2">
        <v>87.161887426770804</v>
      </c>
      <c r="R8" s="2">
        <v>84.963662797568247</v>
      </c>
      <c r="S8" s="2">
        <v>84.865708067843656</v>
      </c>
      <c r="T8" s="2">
        <v>85.780327606760068</v>
      </c>
      <c r="U8" s="2">
        <v>86.791148411239334</v>
      </c>
      <c r="V8" s="2">
        <v>88.319243944658439</v>
      </c>
      <c r="W8" s="54">
        <v>8.1306573313790799E-3</v>
      </c>
    </row>
    <row r="9" spans="1:23">
      <c r="B9" s="165" t="s">
        <v>88</v>
      </c>
      <c r="C9" s="2">
        <v>5.3197965807867575</v>
      </c>
      <c r="D9" s="2">
        <v>5.2738346970084464</v>
      </c>
      <c r="E9" s="2">
        <v>5.1652219296799364</v>
      </c>
      <c r="F9" s="2">
        <v>5.2787965038910061</v>
      </c>
      <c r="G9" s="2">
        <v>5.3866497354221643</v>
      </c>
      <c r="H9" s="2">
        <v>5.4188930356985354</v>
      </c>
      <c r="I9" s="2">
        <v>5.602447442717037</v>
      </c>
      <c r="J9" s="2">
        <v>5.902434315474598</v>
      </c>
      <c r="K9" s="2">
        <v>6.0889673535178428</v>
      </c>
      <c r="L9" s="2">
        <v>5.8640255752603467</v>
      </c>
      <c r="M9" s="2">
        <v>6.226514500618257</v>
      </c>
      <c r="N9" s="2">
        <v>6.0412022178236304</v>
      </c>
      <c r="O9" s="2">
        <v>5.707835834253479</v>
      </c>
      <c r="P9" s="56">
        <v>5.5399358505252785</v>
      </c>
      <c r="Q9" s="2">
        <v>5.4090319782759648</v>
      </c>
      <c r="R9" s="2">
        <v>5.2457868527018059</v>
      </c>
      <c r="S9" s="2">
        <v>5.4587919688973701</v>
      </c>
      <c r="T9" s="2">
        <v>5.3698080009694111</v>
      </c>
      <c r="U9" s="2">
        <v>5.3535919773536689</v>
      </c>
      <c r="V9" s="2">
        <v>5.3502510349501557</v>
      </c>
      <c r="W9" s="54">
        <v>5.7247403544318197E-3</v>
      </c>
    </row>
    <row r="10" spans="1:23">
      <c r="B10" s="165" t="s">
        <v>109</v>
      </c>
      <c r="C10" s="2">
        <v>0.57765245318753722</v>
      </c>
      <c r="D10" s="2">
        <v>0.60124652314530647</v>
      </c>
      <c r="E10" s="2">
        <v>0.59785431582986226</v>
      </c>
      <c r="F10" s="2">
        <v>0.59870379792758577</v>
      </c>
      <c r="G10" s="2">
        <v>0.61587742568051185</v>
      </c>
      <c r="H10" s="2">
        <v>0.63402072835184542</v>
      </c>
      <c r="I10" s="2">
        <v>0.68039351721296382</v>
      </c>
      <c r="J10" s="2">
        <v>0.71701876526412378</v>
      </c>
      <c r="K10" s="2">
        <v>0.72980636794101605</v>
      </c>
      <c r="L10" s="2">
        <v>0.70973572411705377</v>
      </c>
      <c r="M10" s="2">
        <v>0.79732559416947613</v>
      </c>
      <c r="N10" s="2">
        <v>0.77359574884887861</v>
      </c>
      <c r="O10" s="2">
        <v>0.73090709055862557</v>
      </c>
      <c r="P10" s="56">
        <v>0.70940694721617592</v>
      </c>
      <c r="Q10" s="2">
        <v>0.69264427723284794</v>
      </c>
      <c r="R10" s="2">
        <v>0.67174020373703236</v>
      </c>
      <c r="S10" s="2">
        <v>0.69901620715995905</v>
      </c>
      <c r="T10" s="2">
        <v>0.68762151835088736</v>
      </c>
      <c r="U10" s="2">
        <v>0.68554500336594615</v>
      </c>
      <c r="V10" s="2">
        <v>0.68511718473857397</v>
      </c>
      <c r="W10" s="54">
        <v>0.18603700366550299</v>
      </c>
    </row>
    <row r="11" spans="1:23">
      <c r="B11" s="165" t="s">
        <v>90</v>
      </c>
      <c r="C11" s="2">
        <v>1.1597423788820427</v>
      </c>
      <c r="D11" s="2">
        <v>1.132121904125525</v>
      </c>
      <c r="E11" s="2">
        <v>1.0738806435085544</v>
      </c>
      <c r="F11" s="2">
        <v>1.1039362072016952</v>
      </c>
      <c r="G11" s="2">
        <v>1.100070607435508</v>
      </c>
      <c r="H11" s="2">
        <v>1.0953927619684825</v>
      </c>
      <c r="I11" s="2">
        <v>1.0587924716763921</v>
      </c>
      <c r="J11" s="2">
        <v>1.0638326047857403</v>
      </c>
      <c r="K11" s="2">
        <v>1.0896608734468805</v>
      </c>
      <c r="L11" s="2">
        <v>1.0049218678652889</v>
      </c>
      <c r="M11" s="2">
        <v>1.06308985006594</v>
      </c>
      <c r="N11" s="2">
        <v>1.0314503819635279</v>
      </c>
      <c r="O11" s="2">
        <v>0.97453275675099127</v>
      </c>
      <c r="P11" s="56">
        <v>0.94586619401995375</v>
      </c>
      <c r="Q11" s="2">
        <v>0.92351619741932645</v>
      </c>
      <c r="R11" s="2">
        <v>0.89564438630358978</v>
      </c>
      <c r="S11" s="2">
        <v>0.93201201654312993</v>
      </c>
      <c r="T11" s="2">
        <v>0.91681925450693569</v>
      </c>
      <c r="U11" s="2">
        <v>0.91405059635756281</v>
      </c>
      <c r="V11" s="2">
        <v>0.91348017739226894</v>
      </c>
      <c r="W11" s="54">
        <v>-0.212342159753758</v>
      </c>
    </row>
    <row r="12" spans="1:23">
      <c r="B12" s="165" t="s">
        <v>91</v>
      </c>
      <c r="C12" s="2">
        <v>38.948678418348031</v>
      </c>
      <c r="D12" s="2">
        <v>38.374478593691748</v>
      </c>
      <c r="E12" s="2">
        <v>38.683677887889296</v>
      </c>
      <c r="F12" s="2">
        <v>38.093553532720392</v>
      </c>
      <c r="G12" s="2">
        <v>38.809433455526197</v>
      </c>
      <c r="H12" s="2">
        <v>39.088346689502472</v>
      </c>
      <c r="I12" s="2">
        <v>39.670100321352251</v>
      </c>
      <c r="J12" s="2">
        <v>40.847772059437425</v>
      </c>
      <c r="K12" s="2">
        <v>41.254167098744759</v>
      </c>
      <c r="L12" s="2">
        <v>38.33968701428352</v>
      </c>
      <c r="M12" s="2">
        <v>39.651518768693933</v>
      </c>
      <c r="N12" s="2">
        <v>39.357278615277757</v>
      </c>
      <c r="O12" s="2">
        <v>38.439033322271499</v>
      </c>
      <c r="P12" s="56">
        <v>38.20869634780599</v>
      </c>
      <c r="Q12" s="2">
        <v>37.871568639769492</v>
      </c>
      <c r="R12" s="2">
        <v>36.799129531019105</v>
      </c>
      <c r="S12" s="2">
        <v>35.951397714800066</v>
      </c>
      <c r="T12" s="2">
        <v>36.762553698537637</v>
      </c>
      <c r="U12" s="2">
        <v>36.169405599743932</v>
      </c>
      <c r="V12" s="2">
        <v>36.714624100682222</v>
      </c>
      <c r="W12" s="54">
        <v>-5.73589248310254E-2</v>
      </c>
    </row>
    <row r="13" spans="1:23" ht="15.5" thickBot="1">
      <c r="B13" s="165" t="s">
        <v>104</v>
      </c>
      <c r="C13" s="2">
        <v>6.2473202177880633</v>
      </c>
      <c r="D13" s="2">
        <v>6.0060587332204864</v>
      </c>
      <c r="E13" s="2">
        <v>5.8929455453268798</v>
      </c>
      <c r="F13" s="2">
        <v>5.8111942033072159</v>
      </c>
      <c r="G13" s="2">
        <v>6.048937739627462</v>
      </c>
      <c r="H13" s="2">
        <v>6.1746460186433598</v>
      </c>
      <c r="I13" s="2">
        <v>6.1884300900201623</v>
      </c>
      <c r="J13" s="2">
        <v>6.4401823547083445</v>
      </c>
      <c r="K13" s="2">
        <v>6.3757123264186513</v>
      </c>
      <c r="L13" s="2">
        <v>5.9052217486405807</v>
      </c>
      <c r="M13" s="2">
        <v>6.7492374097232348</v>
      </c>
      <c r="N13" s="2">
        <v>6.8377644577237886</v>
      </c>
      <c r="O13" s="2">
        <v>6.8997271014237187</v>
      </c>
      <c r="P13" s="56">
        <v>7.4100368332518096</v>
      </c>
      <c r="Q13" s="2">
        <v>7.443078646205179</v>
      </c>
      <c r="R13" s="2">
        <v>7.195409407998782</v>
      </c>
      <c r="S13" s="2">
        <v>7.3148377483719367</v>
      </c>
      <c r="T13" s="2">
        <v>7.3456466467448269</v>
      </c>
      <c r="U13" s="2">
        <v>7.6132708304200056</v>
      </c>
      <c r="V13" s="2">
        <v>7.9325552112924047</v>
      </c>
      <c r="W13" s="54">
        <v>0.26975325975863301</v>
      </c>
    </row>
    <row r="14" spans="1:23" ht="15.5" thickBot="1">
      <c r="B14" s="166" t="s">
        <v>228</v>
      </c>
      <c r="C14" s="103">
        <v>167.00351901413302</v>
      </c>
      <c r="D14" s="103">
        <v>166.93816417804538</v>
      </c>
      <c r="E14" s="103">
        <v>161.17728191647979</v>
      </c>
      <c r="F14" s="103">
        <v>162.23068843564533</v>
      </c>
      <c r="G14" s="103">
        <v>164.6754215986937</v>
      </c>
      <c r="H14" s="103">
        <v>166.9017834471602</v>
      </c>
      <c r="I14" s="103">
        <v>167.84972216778851</v>
      </c>
      <c r="J14" s="103">
        <v>168.88537040101568</v>
      </c>
      <c r="K14" s="103">
        <v>172.37101441919532</v>
      </c>
      <c r="L14" s="103">
        <v>161.70945169954234</v>
      </c>
      <c r="M14" s="103">
        <v>172.15253270363621</v>
      </c>
      <c r="N14" s="103">
        <v>162.76242317448299</v>
      </c>
      <c r="O14" s="103">
        <v>160.70117794877282</v>
      </c>
      <c r="P14" s="103">
        <v>162.87780208944275</v>
      </c>
      <c r="Q14" s="103">
        <v>154.61059250545358</v>
      </c>
      <c r="R14" s="103">
        <v>152.42456153337707</v>
      </c>
      <c r="S14" s="103">
        <v>154.37273611067096</v>
      </c>
      <c r="T14" s="103">
        <v>154.73835714502644</v>
      </c>
      <c r="U14" s="103">
        <v>154.59874366422562</v>
      </c>
      <c r="V14" s="103">
        <v>156.49594136216373</v>
      </c>
      <c r="W14" s="55">
        <v>-6.2918300847780703E-2</v>
      </c>
    </row>
    <row r="15" spans="1:23">
      <c r="B15" s="87" t="s">
        <v>100</v>
      </c>
    </row>
    <row r="16" spans="1:23">
      <c r="B16" s="155" t="s">
        <v>370</v>
      </c>
    </row>
    <row r="20" spans="1:1">
      <c r="A20" s="157" t="s">
        <v>377</v>
      </c>
    </row>
    <row r="21" spans="1:1">
      <c r="A21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6"/>
  <sheetViews>
    <sheetView showGridLines="0" zoomScale="90" zoomScaleNormal="90" workbookViewId="0">
      <selection activeCell="B20" sqref="B20"/>
    </sheetView>
  </sheetViews>
  <sheetFormatPr baseColWidth="10" defaultRowHeight="15" outlineLevelCol="1"/>
  <cols>
    <col min="2" max="2" width="18.4609375" customWidth="1"/>
    <col min="4" max="15" width="0" hidden="1" customWidth="1" outlineLevel="1"/>
    <col min="16" max="16" width="11.53515625" collapsed="1"/>
    <col min="23" max="23" width="13.07421875" customWidth="1"/>
  </cols>
  <sheetData>
    <row r="1" spans="1:23">
      <c r="A1" s="156" t="s">
        <v>376</v>
      </c>
    </row>
    <row r="3" spans="1:23" ht="16">
      <c r="B3" s="71" t="s">
        <v>229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5" t="s">
        <v>391</v>
      </c>
    </row>
    <row r="6" spans="1:23">
      <c r="B6" s="1" t="s">
        <v>85</v>
      </c>
      <c r="C6" s="2">
        <f>Tabelle13!C6</f>
        <v>262.17321477566992</v>
      </c>
      <c r="D6" s="2">
        <f>Tabelle13!D6</f>
        <v>282.60919349894732</v>
      </c>
      <c r="E6" s="2">
        <f>Tabelle13!E6</f>
        <v>262.42969782825122</v>
      </c>
      <c r="F6" s="2">
        <f>Tabelle13!F6</f>
        <v>281.9749292580222</v>
      </c>
      <c r="G6" s="2">
        <f>Tabelle13!G6</f>
        <v>277.64052592657049</v>
      </c>
      <c r="H6" s="2">
        <f>Tabelle13!H6</f>
        <v>286.16791215133543</v>
      </c>
      <c r="I6" s="2">
        <f>Tabelle13!I6</f>
        <v>275.2388635177702</v>
      </c>
      <c r="J6" s="2">
        <f>Tabelle13!J6</f>
        <v>243.9511828945075</v>
      </c>
      <c r="K6" s="2">
        <f>Tabelle13!K6</f>
        <v>268.42999102654301</v>
      </c>
      <c r="L6" s="2">
        <f>Tabelle13!L6</f>
        <v>261.52299609760041</v>
      </c>
      <c r="M6" s="2">
        <f>Tabelle13!M6</f>
        <v>293.30786314805306</v>
      </c>
      <c r="N6" s="2">
        <f>Tabelle13!N6</f>
        <v>226.23981557687512</v>
      </c>
      <c r="O6" s="2">
        <f>Tabelle13!O6</f>
        <v>254.81809103393022</v>
      </c>
      <c r="P6" s="56">
        <f>Tabelle13!P6</f>
        <v>279.8815440530193</v>
      </c>
      <c r="Q6" s="2">
        <f>Tabelle13!Q6</f>
        <v>209.58950716808275</v>
      </c>
      <c r="R6" s="2">
        <f>Tabelle13!R6</f>
        <v>231.88273752666117</v>
      </c>
      <c r="S6" s="2">
        <f>Tabelle13!S6</f>
        <v>248.24499585675349</v>
      </c>
      <c r="T6" s="2">
        <f>Tabelle13!T6</f>
        <v>238.90196667149141</v>
      </c>
      <c r="U6" s="2">
        <f>Tabelle13!U6</f>
        <v>218.67096231344485</v>
      </c>
      <c r="V6" s="2">
        <f>Tabelle13!V6</f>
        <v>223.0648255821209</v>
      </c>
      <c r="W6" s="54">
        <f>Tabelle13!W6</f>
        <v>-0.149170040986118</v>
      </c>
    </row>
    <row r="7" spans="1:23">
      <c r="B7" s="1" t="s">
        <v>86</v>
      </c>
      <c r="C7" s="2">
        <f>Tabelle13!C7</f>
        <v>46.172301625441783</v>
      </c>
      <c r="D7" s="2">
        <f>Tabelle13!D7</f>
        <v>45.765767154877786</v>
      </c>
      <c r="E7" s="2">
        <f>Tabelle13!E7</f>
        <v>45.828357551449379</v>
      </c>
      <c r="F7" s="2">
        <f>Tabelle13!F7</f>
        <v>45.96146263806358</v>
      </c>
      <c r="G7" s="2">
        <f>Tabelle13!G7</f>
        <v>45.909470295335694</v>
      </c>
      <c r="H7" s="2">
        <f>Tabelle13!H7</f>
        <v>45.956762308101332</v>
      </c>
      <c r="I7" s="2">
        <f>Tabelle13!I7</f>
        <v>45.745931739145377</v>
      </c>
      <c r="J7" s="2">
        <f>Tabelle13!J7</f>
        <v>45.781487730704789</v>
      </c>
      <c r="K7" s="2">
        <f>Tabelle13!K7</f>
        <v>46.164261021385421</v>
      </c>
      <c r="L7" s="2">
        <f>Tabelle13!L7</f>
        <v>46.217668757249406</v>
      </c>
      <c r="M7" s="2">
        <f>Tabelle13!M7</f>
        <v>46.706328243970759</v>
      </c>
      <c r="N7" s="2">
        <f>Tabelle13!N7</f>
        <v>44.926844441793889</v>
      </c>
      <c r="O7" s="2">
        <f>Tabelle13!O7</f>
        <v>45.501874407601036</v>
      </c>
      <c r="P7" s="56">
        <f>Tabelle13!P7</f>
        <v>46.002315258753924</v>
      </c>
      <c r="Q7" s="2">
        <f>Tabelle13!Q7</f>
        <v>44.449351064143677</v>
      </c>
      <c r="R7" s="2">
        <f>Tabelle13!R7</f>
        <v>45.037255079751965</v>
      </c>
      <c r="S7" s="2">
        <f>Tabelle13!S7</f>
        <v>45.746158569978562</v>
      </c>
      <c r="T7" s="2">
        <f>Tabelle13!T7</f>
        <v>45.656418671145055</v>
      </c>
      <c r="U7" s="2">
        <f>Tabelle13!U7</f>
        <v>45.366203350103575</v>
      </c>
      <c r="V7" s="2">
        <f>Tabelle13!V7</f>
        <v>45.570661177084133</v>
      </c>
      <c r="W7" s="54">
        <f>Tabelle13!W7</f>
        <v>-1.30303326275192E-2</v>
      </c>
    </row>
    <row r="8" spans="1:23">
      <c r="B8" s="1" t="s">
        <v>87</v>
      </c>
      <c r="C8" s="2">
        <f>Tabelle13!C8</f>
        <v>95.423034657017155</v>
      </c>
      <c r="D8" s="2">
        <f>Tabelle13!D8</f>
        <v>96.437285868417234</v>
      </c>
      <c r="E8" s="2">
        <f>Tabelle13!E8</f>
        <v>91.875398948800452</v>
      </c>
      <c r="F8" s="2">
        <f>Tabelle13!F8</f>
        <v>92.946726581964043</v>
      </c>
      <c r="G8" s="2">
        <f>Tabelle13!G8</f>
        <v>94.310359515989603</v>
      </c>
      <c r="H8" s="2">
        <f>Tabelle13!H8</f>
        <v>95.61113329635117</v>
      </c>
      <c r="I8" s="2">
        <f>Tabelle13!I8</f>
        <v>97.993429104606847</v>
      </c>
      <c r="J8" s="2">
        <f>Tabelle13!J8</f>
        <v>97.709843018448225</v>
      </c>
      <c r="K8" s="2">
        <f>Tabelle13!K8</f>
        <v>99.023478628891382</v>
      </c>
      <c r="L8" s="2">
        <f>Tabelle13!L8</f>
        <v>93.052840826112373</v>
      </c>
      <c r="M8" s="2">
        <f>Tabelle13!M8</f>
        <v>98.585016892402535</v>
      </c>
      <c r="N8" s="2">
        <f>Tabelle13!N8</f>
        <v>96.824380959264602</v>
      </c>
      <c r="O8" s="2">
        <f>Tabelle13!O8</f>
        <v>94.804793447295111</v>
      </c>
      <c r="P8" s="56">
        <f>Tabelle13!P8</f>
        <v>95.577414935167212</v>
      </c>
      <c r="Q8" s="2">
        <f>Tabelle13!Q8</f>
        <v>94.839942553489649</v>
      </c>
      <c r="R8" s="2">
        <f>Tabelle13!R8</f>
        <v>92.621368398481849</v>
      </c>
      <c r="S8" s="2">
        <f>Tabelle13!S8</f>
        <v>92.519873138034512</v>
      </c>
      <c r="T8" s="2">
        <f>Tabelle13!T8</f>
        <v>93.413528914978386</v>
      </c>
      <c r="U8" s="2">
        <f>Tabelle13!U8</f>
        <v>94.444093791613597</v>
      </c>
      <c r="V8" s="2">
        <f>Tabelle13!V8</f>
        <v>95.929544511331059</v>
      </c>
      <c r="W8" s="54">
        <f>Tabelle13!W8</f>
        <v>5.3080459674592602E-3</v>
      </c>
    </row>
    <row r="9" spans="1:23">
      <c r="B9" s="1" t="s">
        <v>88</v>
      </c>
      <c r="C9" s="2">
        <f>Tabelle13!C9</f>
        <v>24.945457211014975</v>
      </c>
      <c r="D9" s="2">
        <f>Tabelle13!D9</f>
        <v>25.31879691801327</v>
      </c>
      <c r="E9" s="2">
        <f>Tabelle13!E9</f>
        <v>25.440017970819504</v>
      </c>
      <c r="F9" s="2">
        <f>Tabelle13!F9</f>
        <v>25.81045148107394</v>
      </c>
      <c r="G9" s="2">
        <f>Tabelle13!G9</f>
        <v>26.142939188744052</v>
      </c>
      <c r="H9" s="2">
        <f>Tabelle13!H9</f>
        <v>26.265592854311642</v>
      </c>
      <c r="I9" s="2">
        <f>Tabelle13!I9</f>
        <v>26.581170359476666</v>
      </c>
      <c r="J9" s="2">
        <f>Tabelle13!J9</f>
        <v>26.986328862744443</v>
      </c>
      <c r="K9" s="2">
        <f>Tabelle13!K9</f>
        <v>27.396095167792527</v>
      </c>
      <c r="L9" s="2">
        <f>Tabelle13!L9</f>
        <v>27.152893905930007</v>
      </c>
      <c r="M9" s="2">
        <f>Tabelle13!M9</f>
        <v>27.512217744690894</v>
      </c>
      <c r="N9" s="2">
        <f>Tabelle13!N9</f>
        <v>27.151437847176638</v>
      </c>
      <c r="O9" s="2">
        <f>Tabelle13!O9</f>
        <v>26.655140454894955</v>
      </c>
      <c r="P9" s="56">
        <f>Tabelle13!P9</f>
        <v>26.07850339355597</v>
      </c>
      <c r="Q9" s="2">
        <f>Tabelle13!Q9</f>
        <v>25.694319425947988</v>
      </c>
      <c r="R9" s="2">
        <f>Tabelle13!R9</f>
        <v>24.655842675783695</v>
      </c>
      <c r="S9" s="2">
        <f>Tabelle13!S9</f>
        <v>23.714850077260731</v>
      </c>
      <c r="T9" s="2">
        <f>Tabelle13!T9</f>
        <v>22.088814544336959</v>
      </c>
      <c r="U9" s="2">
        <f>Tabelle13!U9</f>
        <v>20.620942907622652</v>
      </c>
      <c r="V9" s="2">
        <f>Tabelle13!V9</f>
        <v>19.859479051685831</v>
      </c>
      <c r="W9" s="54">
        <f>Tabelle13!W9</f>
        <v>-0.20388394232691701</v>
      </c>
    </row>
    <row r="10" spans="1:23">
      <c r="B10" s="1" t="s">
        <v>89</v>
      </c>
      <c r="C10" s="2">
        <f>Tabelle13!C10</f>
        <v>18.328418665770378</v>
      </c>
      <c r="D10" s="2">
        <f>Tabelle13!D10</f>
        <v>19.021479634700874</v>
      </c>
      <c r="E10" s="2">
        <f>Tabelle13!E10</f>
        <v>18.490623841770905</v>
      </c>
      <c r="F10" s="2">
        <f>Tabelle13!F10</f>
        <v>20.584903299031048</v>
      </c>
      <c r="G10" s="2">
        <f>Tabelle13!G10</f>
        <v>19.095672013637532</v>
      </c>
      <c r="H10" s="2">
        <f>Tabelle13!H10</f>
        <v>19.832721869304812</v>
      </c>
      <c r="I10" s="2">
        <f>Tabelle13!I10</f>
        <v>20.211192832297037</v>
      </c>
      <c r="J10" s="2">
        <f>Tabelle13!J10</f>
        <v>18.764337891897537</v>
      </c>
      <c r="K10" s="2">
        <f>Tabelle13!K10</f>
        <v>19.772762843593334</v>
      </c>
      <c r="L10" s="2">
        <f>Tabelle13!L10</f>
        <v>20.155167138167087</v>
      </c>
      <c r="M10" s="2">
        <f>Tabelle13!M10</f>
        <v>20.963979296496703</v>
      </c>
      <c r="N10" s="2">
        <f>Tabelle13!N10</f>
        <v>19.780936553479318</v>
      </c>
      <c r="O10" s="2">
        <f>Tabelle13!O10</f>
        <v>20.724534919667509</v>
      </c>
      <c r="P10" s="56">
        <f>Tabelle13!P10</f>
        <v>21.634803452669168</v>
      </c>
      <c r="Q10" s="2">
        <f>Tabelle13!Q10</f>
        <v>19.217198625801039</v>
      </c>
      <c r="R10" s="2">
        <f>Tabelle13!R10</f>
        <v>21.99559058784947</v>
      </c>
      <c r="S10" s="2">
        <f>Tabelle13!S10</f>
        <v>21.820144955567098</v>
      </c>
      <c r="T10" s="2">
        <f>Tabelle13!T10</f>
        <v>22.432505604239861</v>
      </c>
      <c r="U10" s="2">
        <f>Tabelle13!U10</f>
        <v>22.410449621252695</v>
      </c>
      <c r="V10" s="2">
        <f>Tabelle13!V10</f>
        <v>22.570229919197935</v>
      </c>
      <c r="W10" s="54">
        <f>Tabelle13!W10</f>
        <v>0.23143356395221601</v>
      </c>
    </row>
    <row r="11" spans="1:23">
      <c r="B11" s="1" t="s">
        <v>90</v>
      </c>
      <c r="C11" s="2">
        <f>Tabelle13!C11</f>
        <v>9.0406279161354384</v>
      </c>
      <c r="D11" s="2">
        <f>Tabelle13!D11</f>
        <v>9.3612035233272692</v>
      </c>
      <c r="E11" s="2">
        <f>Tabelle13!E11</f>
        <v>9.5521991983628549</v>
      </c>
      <c r="F11" s="2">
        <f>Tabelle13!F11</f>
        <v>9.6352194416152077</v>
      </c>
      <c r="G11" s="2">
        <f>Tabelle13!G11</f>
        <v>9.8171823908748514</v>
      </c>
      <c r="H11" s="2">
        <f>Tabelle13!H11</f>
        <v>10.045565431601</v>
      </c>
      <c r="I11" s="2">
        <f>Tabelle13!I11</f>
        <v>10.398901494296817</v>
      </c>
      <c r="J11" s="2">
        <f>Tabelle13!J11</f>
        <v>10.903299814703338</v>
      </c>
      <c r="K11" s="2">
        <f>Tabelle13!K11</f>
        <v>11.428207295464063</v>
      </c>
      <c r="L11" s="2">
        <f>Tabelle13!L11</f>
        <v>11.610774543597895</v>
      </c>
      <c r="M11" s="2">
        <f>Tabelle13!M11</f>
        <v>11.891886587278293</v>
      </c>
      <c r="N11" s="2">
        <f>Tabelle13!N11</f>
        <v>11.756998792783266</v>
      </c>
      <c r="O11" s="2">
        <f>Tabelle13!O11</f>
        <v>11.712723480523918</v>
      </c>
      <c r="P11" s="56">
        <f>Tabelle13!P11</f>
        <v>11.638689667369938</v>
      </c>
      <c r="Q11" s="2">
        <f>Tabelle13!Q11</f>
        <v>11.508570384499302</v>
      </c>
      <c r="R11" s="2">
        <f>Tabelle13!R11</f>
        <v>11.343306368957768</v>
      </c>
      <c r="S11" s="2">
        <f>Tabelle13!S11</f>
        <v>11.21251790136958</v>
      </c>
      <c r="T11" s="2">
        <f>Tabelle13!T11</f>
        <v>11.014586673869385</v>
      </c>
      <c r="U11" s="2">
        <f>Tabelle13!U11</f>
        <v>10.922155404630928</v>
      </c>
      <c r="V11" s="2">
        <f>Tabelle13!V11</f>
        <v>10.913435283627127</v>
      </c>
      <c r="W11" s="54">
        <f>Tabelle13!W11</f>
        <v>0.20715456767656101</v>
      </c>
    </row>
    <row r="12" spans="1:23">
      <c r="B12" s="1" t="s">
        <v>91</v>
      </c>
      <c r="C12" s="2">
        <f>Tabelle13!C12</f>
        <v>68.362910772474592</v>
      </c>
      <c r="D12" s="2">
        <f>Tabelle13!D12</f>
        <v>68.174684771411307</v>
      </c>
      <c r="E12" s="2">
        <f>Tabelle13!E12</f>
        <v>68.848146115443996</v>
      </c>
      <c r="F12" s="2">
        <f>Tabelle13!F12</f>
        <v>68.423035407594313</v>
      </c>
      <c r="G12" s="2">
        <f>Tabelle13!G12</f>
        <v>69.447510513186643</v>
      </c>
      <c r="H12" s="2">
        <f>Tabelle13!H12</f>
        <v>70.069592622569019</v>
      </c>
      <c r="I12" s="2">
        <f>Tabelle13!I12</f>
        <v>70.954869481952727</v>
      </c>
      <c r="J12" s="2">
        <f>Tabelle13!J12</f>
        <v>72.804727511867526</v>
      </c>
      <c r="K12" s="2">
        <f>Tabelle13!K12</f>
        <v>73.74378980730782</v>
      </c>
      <c r="L12" s="2">
        <f>Tabelle13!L12</f>
        <v>71.014896359127945</v>
      </c>
      <c r="M12" s="2">
        <f>Tabelle13!M12</f>
        <v>72.668726934357892</v>
      </c>
      <c r="N12" s="2">
        <f>Tabelle13!N12</f>
        <v>72.385079795190478</v>
      </c>
      <c r="O12" s="2">
        <f>Tabelle13!O12</f>
        <v>71.490096803698606</v>
      </c>
      <c r="P12" s="56">
        <f>Tabelle13!P12</f>
        <v>71.301955486905641</v>
      </c>
      <c r="Q12" s="2">
        <f>Tabelle13!Q12</f>
        <v>70.958787923810377</v>
      </c>
      <c r="R12" s="2">
        <f>Tabelle13!R12</f>
        <v>69.780183559073009</v>
      </c>
      <c r="S12" s="2">
        <f>Tabelle13!S12</f>
        <v>68.891710428479868</v>
      </c>
      <c r="T12" s="2">
        <f>Tabelle13!T12</f>
        <v>69.60157615697814</v>
      </c>
      <c r="U12" s="2">
        <f>Tabelle13!U12</f>
        <v>69.117630114620923</v>
      </c>
      <c r="V12" s="2">
        <f>Tabelle13!V12</f>
        <v>69.629368952674156</v>
      </c>
      <c r="W12" s="54">
        <f>Tabelle13!W12</f>
        <v>1.8525515749535398E-2</v>
      </c>
    </row>
    <row r="13" spans="1:23">
      <c r="B13" s="1" t="s">
        <v>92</v>
      </c>
      <c r="C13" s="2">
        <f>Tabelle13!C13</f>
        <v>224.3645362139099</v>
      </c>
      <c r="D13" s="2">
        <f>Tabelle13!D13</f>
        <v>225.41126297430682</v>
      </c>
      <c r="E13" s="2">
        <f>Tabelle13!E13</f>
        <v>226.4786377848888</v>
      </c>
      <c r="F13" s="2">
        <f>Tabelle13!F13</f>
        <v>227.58293284178725</v>
      </c>
      <c r="G13" s="2">
        <f>Tabelle13!G13</f>
        <v>228.05885591770712</v>
      </c>
      <c r="H13" s="2">
        <f>Tabelle13!H13</f>
        <v>227.81163990877866</v>
      </c>
      <c r="I13" s="2">
        <f>Tabelle13!I13</f>
        <v>228.11939484801894</v>
      </c>
      <c r="J13" s="2">
        <f>Tabelle13!J13</f>
        <v>228.99286688810901</v>
      </c>
      <c r="K13" s="2">
        <f>Tabelle13!K13</f>
        <v>230.72483468973348</v>
      </c>
      <c r="L13" s="2">
        <f>Tabelle13!L13</f>
        <v>232.22590870218593</v>
      </c>
      <c r="M13" s="2">
        <f>Tabelle13!M13</f>
        <v>234.63343096972059</v>
      </c>
      <c r="N13" s="2">
        <f>Tabelle13!N13</f>
        <v>234.45134984066135</v>
      </c>
      <c r="O13" s="2">
        <f>Tabelle13!O13</f>
        <v>234.50081285279396</v>
      </c>
      <c r="P13" s="56">
        <f>Tabelle13!P13</f>
        <v>235.00558957257704</v>
      </c>
      <c r="Q13" s="2">
        <f>Tabelle13!Q13</f>
        <v>234.97306172544376</v>
      </c>
      <c r="R13" s="2">
        <f>Tabelle13!R13</f>
        <v>235.19472218423331</v>
      </c>
      <c r="S13" s="2">
        <f>Tabelle13!S13</f>
        <v>236.30584682999674</v>
      </c>
      <c r="T13" s="2">
        <f>Tabelle13!T13</f>
        <v>235.7582713095739</v>
      </c>
      <c r="U13" s="2">
        <f>Tabelle13!U13</f>
        <v>234.31788127097434</v>
      </c>
      <c r="V13" s="2">
        <f>Tabelle13!V13</f>
        <v>232.92325691812624</v>
      </c>
      <c r="W13" s="54">
        <f>Tabelle13!W13</f>
        <v>3.8146495202149099E-2</v>
      </c>
    </row>
    <row r="14" spans="1:23" ht="15.5" thickBot="1">
      <c r="B14" s="1" t="s">
        <v>93</v>
      </c>
      <c r="C14" s="2">
        <f>Tabelle13!C14</f>
        <v>14.423226681828153</v>
      </c>
      <c r="D14" s="2">
        <f>Tabelle13!D14</f>
        <v>14.599291332828429</v>
      </c>
      <c r="E14" s="2">
        <f>Tabelle13!E14</f>
        <v>14.818071963765227</v>
      </c>
      <c r="F14" s="2">
        <f>Tabelle13!F14</f>
        <v>15.172232488647829</v>
      </c>
      <c r="G14" s="2">
        <f>Tabelle13!G14</f>
        <v>15.715467330976921</v>
      </c>
      <c r="H14" s="2">
        <f>Tabelle13!H14</f>
        <v>16.245117039523702</v>
      </c>
      <c r="I14" s="2">
        <f>Tabelle13!I14</f>
        <v>16.414171190662021</v>
      </c>
      <c r="J14" s="2">
        <f>Tabelle13!J14</f>
        <v>16.804186949783229</v>
      </c>
      <c r="K14" s="2">
        <f>Tabelle13!K14</f>
        <v>16.866076346272333</v>
      </c>
      <c r="L14" s="2">
        <f>Tabelle13!L14</f>
        <v>16.556089074667735</v>
      </c>
      <c r="M14" s="2">
        <f>Tabelle13!M14</f>
        <v>17.83436532979168</v>
      </c>
      <c r="N14" s="2">
        <f>Tabelle13!N14</f>
        <v>18.102008398809971</v>
      </c>
      <c r="O14" s="2">
        <f>Tabelle13!O14</f>
        <v>18.579390162551018</v>
      </c>
      <c r="P14" s="57">
        <f>Tabelle13!P14</f>
        <v>19.263838605979053</v>
      </c>
      <c r="Q14" s="2">
        <f>Tabelle13!Q14</f>
        <v>19.483611637671196</v>
      </c>
      <c r="R14" s="2">
        <f>Tabelle13!R14</f>
        <v>19.592966777715151</v>
      </c>
      <c r="S14" s="2">
        <f>Tabelle13!S14</f>
        <v>19.907061883704092</v>
      </c>
      <c r="T14" s="2">
        <f>Tabelle13!T14</f>
        <v>20.048772302295589</v>
      </c>
      <c r="U14" s="2">
        <f>Tabelle13!U14</f>
        <v>20.591569205041065</v>
      </c>
      <c r="V14" s="2">
        <f>Tabelle13!V14</f>
        <v>21.06045927297713</v>
      </c>
      <c r="W14" s="54">
        <f>Tabelle13!W14</f>
        <v>0.46017668151269098</v>
      </c>
    </row>
    <row r="15" spans="1:23" ht="18" thickBot="1">
      <c r="B15" s="9" t="s">
        <v>352</v>
      </c>
      <c r="C15" s="10">
        <f>Tabelle13!C15</f>
        <v>763.2337285192624</v>
      </c>
      <c r="D15" s="10">
        <f>Tabelle13!D15</f>
        <v>786.69896567683031</v>
      </c>
      <c r="E15" s="10">
        <f>Tabelle13!E15</f>
        <v>763.76115120355223</v>
      </c>
      <c r="F15" s="10">
        <f>Tabelle13!F15</f>
        <v>788.0918934377994</v>
      </c>
      <c r="G15" s="10">
        <f>Tabelle13!G15</f>
        <v>786.13798309302297</v>
      </c>
      <c r="H15" s="10">
        <f>Tabelle13!H15</f>
        <v>798.00603748187677</v>
      </c>
      <c r="I15" s="10">
        <f>Tabelle13!I15</f>
        <v>791.65792456822669</v>
      </c>
      <c r="J15" s="10">
        <f>Tabelle13!J15</f>
        <v>762.69826156276554</v>
      </c>
      <c r="K15" s="10">
        <f>Tabelle13!K15</f>
        <v>793.5494968269835</v>
      </c>
      <c r="L15" s="10">
        <f>Tabelle13!L15</f>
        <v>779.50923540463884</v>
      </c>
      <c r="M15" s="10">
        <f>Tabelle13!M15</f>
        <v>824.10381514676237</v>
      </c>
      <c r="N15" s="10">
        <f>Tabelle13!N15</f>
        <v>751.6188522060346</v>
      </c>
      <c r="O15" s="10">
        <f>Tabelle13!O15</f>
        <v>778.78745756295632</v>
      </c>
      <c r="P15" s="10">
        <f>Tabelle13!P15</f>
        <v>806.38465442599727</v>
      </c>
      <c r="Q15" s="10">
        <f>Tabelle13!Q15</f>
        <v>730.71435050888977</v>
      </c>
      <c r="R15" s="10">
        <f>Tabelle13!R15</f>
        <v>752.10397315850742</v>
      </c>
      <c r="S15" s="10">
        <f>Tabelle13!S15</f>
        <v>768.36315964114465</v>
      </c>
      <c r="T15" s="10">
        <f>Tabelle13!T15</f>
        <v>758.91644084890868</v>
      </c>
      <c r="U15" s="10">
        <f>Tabelle13!U15</f>
        <v>736.46188797930461</v>
      </c>
      <c r="V15" s="10">
        <f>Tabelle13!V15</f>
        <v>741.52126066882454</v>
      </c>
      <c r="W15" s="55">
        <f>Tabelle13!W15</f>
        <v>-2.8447993110265E-2</v>
      </c>
    </row>
    <row r="16" spans="1:23">
      <c r="B16" s="1" t="s">
        <v>94</v>
      </c>
      <c r="C16" s="2">
        <f>Tabelle13!C16</f>
        <v>16.103935430304023</v>
      </c>
      <c r="D16" s="2">
        <f>Tabelle13!D16</f>
        <v>9.8508335180280397</v>
      </c>
      <c r="E16" s="2">
        <f>Tabelle13!E16</f>
        <v>10.330949709122615</v>
      </c>
      <c r="F16" s="2">
        <f>Tabelle13!F16</f>
        <v>13.708517433482163</v>
      </c>
      <c r="G16" s="2">
        <f>Tabelle13!G16</f>
        <v>14.694809512678255</v>
      </c>
      <c r="H16" s="2">
        <f>Tabelle13!H16</f>
        <v>15.2057426184078</v>
      </c>
      <c r="I16" s="2">
        <f>Tabelle13!I16</f>
        <v>16.249187660043905</v>
      </c>
      <c r="J16" s="2">
        <f>Tabelle13!J16</f>
        <v>20.214786946564701</v>
      </c>
      <c r="K16" s="2">
        <f>Tabelle13!K16</f>
        <v>19.098495066077163</v>
      </c>
      <c r="L16" s="2">
        <f>Tabelle13!L16</f>
        <v>17.563770043303606</v>
      </c>
      <c r="M16" s="2">
        <f>Tabelle13!M16</f>
        <v>14.57599206768619</v>
      </c>
      <c r="N16" s="2">
        <f>Tabelle13!N16</f>
        <v>11.90500314534644</v>
      </c>
      <c r="O16" s="2">
        <f>Tabelle13!O16</f>
        <v>11.884343968691569</v>
      </c>
      <c r="P16" s="56">
        <f>Tabelle13!P16</f>
        <v>13.112617422503531</v>
      </c>
      <c r="Q16" s="2">
        <f>Tabelle13!Q16</f>
        <v>12.27778608681021</v>
      </c>
      <c r="R16" s="2">
        <f>Tabelle13!R16</f>
        <v>3.9388063496387158</v>
      </c>
      <c r="S16" s="2">
        <f>Tabelle13!S16</f>
        <v>3.6638754062500394</v>
      </c>
      <c r="T16" s="2">
        <f>Tabelle13!T16</f>
        <v>3.6833220914897269</v>
      </c>
      <c r="U16" s="2">
        <f>Tabelle13!U16</f>
        <v>3.6838518152341018</v>
      </c>
      <c r="V16" s="2">
        <f>Tabelle13!V16</f>
        <v>3.6072214444977972</v>
      </c>
      <c r="W16" s="54">
        <f>Tabelle13!W16</f>
        <v>-0.77600373150343105</v>
      </c>
    </row>
    <row r="17" spans="1:23" ht="15.5" thickBot="1">
      <c r="B17" s="1" t="s">
        <v>95</v>
      </c>
      <c r="C17" s="2">
        <f>Tabelle13!C17</f>
        <v>63.983196635706847</v>
      </c>
      <c r="D17" s="2">
        <f>Tabelle13!D17</f>
        <v>60.354863751725681</v>
      </c>
      <c r="E17" s="2">
        <f>Tabelle13!E17</f>
        <v>55.685714330778737</v>
      </c>
      <c r="F17" s="2">
        <f>Tabelle13!F17</f>
        <v>49.941685408535911</v>
      </c>
      <c r="G17" s="2">
        <f>Tabelle13!G17</f>
        <v>47.045433206296572</v>
      </c>
      <c r="H17" s="2">
        <f>Tabelle13!H17</f>
        <v>46.877682130637147</v>
      </c>
      <c r="I17" s="2">
        <f>Tabelle13!I17</f>
        <v>50.044657266426015</v>
      </c>
      <c r="J17" s="2">
        <f>Tabelle13!J17</f>
        <v>53.426207919418559</v>
      </c>
      <c r="K17" s="2">
        <f>Tabelle13!K17</f>
        <v>57.753920225077401</v>
      </c>
      <c r="L17" s="2">
        <f>Tabelle13!L17</f>
        <v>55.151210373073191</v>
      </c>
      <c r="M17" s="2">
        <f>Tabelle13!M17</f>
        <v>58.017317526133823</v>
      </c>
      <c r="N17" s="2">
        <f>Tabelle13!N17</f>
        <v>62.065531845347444</v>
      </c>
      <c r="O17" s="2">
        <f>Tabelle13!O17</f>
        <v>63.523908547286631</v>
      </c>
      <c r="P17" s="56">
        <f>Tabelle13!P17</f>
        <v>64.231152000000009</v>
      </c>
      <c r="Q17" s="2">
        <f>Tabelle13!Q17</f>
        <v>64.511543000000003</v>
      </c>
      <c r="R17" s="2">
        <f>Tabelle13!R17</f>
        <v>66.912188999999998</v>
      </c>
      <c r="S17" s="2">
        <f>Tabelle13!S17</f>
        <v>70.125069000000011</v>
      </c>
      <c r="T17" s="2">
        <f>Tabelle13!T17</f>
        <v>72.342426883720933</v>
      </c>
      <c r="U17" s="2">
        <f>Tabelle13!U17</f>
        <v>76.729784418604638</v>
      </c>
      <c r="V17" s="2">
        <f>Tabelle13!V17</f>
        <v>77.549278418604658</v>
      </c>
      <c r="W17" s="54">
        <f>Tabelle13!W17</f>
        <v>0.21202569574848401</v>
      </c>
    </row>
    <row r="18" spans="1:23" ht="15.5" thickBot="1">
      <c r="B18" s="108" t="s">
        <v>96</v>
      </c>
      <c r="C18" s="103">
        <f>Tabelle13!C18</f>
        <v>843.32086058527318</v>
      </c>
      <c r="D18" s="103">
        <f>Tabelle13!D18</f>
        <v>856.90466294658404</v>
      </c>
      <c r="E18" s="103">
        <f>Tabelle13!E18</f>
        <v>829.77781524345369</v>
      </c>
      <c r="F18" s="103">
        <f>Tabelle13!F18</f>
        <v>851.74209627981736</v>
      </c>
      <c r="G18" s="103">
        <f>Tabelle13!G18</f>
        <v>847.87822581199794</v>
      </c>
      <c r="H18" s="103">
        <f>Tabelle13!H18</f>
        <v>860.08946223092164</v>
      </c>
      <c r="I18" s="103">
        <f>Tabelle13!I18</f>
        <v>857.95176949469658</v>
      </c>
      <c r="J18" s="103">
        <f>Tabelle13!J18</f>
        <v>836.33925642874874</v>
      </c>
      <c r="K18" s="103">
        <f>Tabelle13!K18</f>
        <v>870.40191211813806</v>
      </c>
      <c r="L18" s="103">
        <f>Tabelle13!L18</f>
        <v>852.22421582101583</v>
      </c>
      <c r="M18" s="103">
        <f>Tabelle13!M18</f>
        <v>896.69712474058247</v>
      </c>
      <c r="N18" s="103">
        <f>Tabelle13!N18</f>
        <v>825.58938719672858</v>
      </c>
      <c r="O18" s="103">
        <f>Tabelle13!O18</f>
        <v>854.19571007893444</v>
      </c>
      <c r="P18" s="103">
        <f>Tabelle13!P18</f>
        <v>883.72842384850071</v>
      </c>
      <c r="Q18" s="103">
        <f>Tabelle13!Q18</f>
        <v>807.50367959569996</v>
      </c>
      <c r="R18" s="103">
        <f>Tabelle13!R18</f>
        <v>822.95496850814641</v>
      </c>
      <c r="S18" s="103">
        <f>Tabelle13!S18</f>
        <v>842.15210404739469</v>
      </c>
      <c r="T18" s="103">
        <f>Tabelle13!T18</f>
        <v>834.94218982411928</v>
      </c>
      <c r="U18" s="103">
        <f>Tabelle13!U18</f>
        <v>816.87552421314331</v>
      </c>
      <c r="V18" s="103">
        <f>Tabelle13!V18</f>
        <v>822.67776053192699</v>
      </c>
      <c r="W18" s="109">
        <f>Tabelle13!W18</f>
        <v>-2.4478346283311001E-2</v>
      </c>
    </row>
    <row r="19" spans="1:23">
      <c r="B19" s="87" t="s">
        <v>368</v>
      </c>
    </row>
    <row r="20" spans="1:23">
      <c r="B20" s="87" t="s">
        <v>97</v>
      </c>
    </row>
    <row r="21" spans="1:23">
      <c r="B21" s="155" t="s">
        <v>366</v>
      </c>
    </row>
    <row r="25" spans="1:23">
      <c r="A25" s="157" t="s">
        <v>377</v>
      </c>
    </row>
    <row r="26" spans="1:23">
      <c r="A26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horizontalDpi="1200" verticalDpi="1200" r:id="rId1"/>
  <customProperties>
    <customPr name="EpmWorksheetKeyString_GUID" r:id="rId2"/>
  </customProperties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W17"/>
  <sheetViews>
    <sheetView showGridLines="0" zoomScale="90" zoomScaleNormal="90" workbookViewId="0">
      <selection activeCell="A16" sqref="A16:A17"/>
    </sheetView>
  </sheetViews>
  <sheetFormatPr baseColWidth="10" defaultRowHeight="15" outlineLevelCol="1"/>
  <cols>
    <col min="2" max="2" width="17" bestFit="1" customWidth="1"/>
    <col min="3" max="3" width="5.4609375" bestFit="1" customWidth="1"/>
    <col min="4" max="4" width="5.4609375" hidden="1" customWidth="1" outlineLevel="1"/>
    <col min="5" max="7" width="5" hidden="1" customWidth="1" outlineLevel="1"/>
    <col min="8" max="8" width="5.4609375" hidden="1" customWidth="1" outlineLevel="1"/>
    <col min="9" max="10" width="5" hidden="1" customWidth="1" outlineLevel="1"/>
    <col min="11" max="11" width="5.4609375" hidden="1" customWidth="1" outlineLevel="1"/>
    <col min="12" max="12" width="5" hidden="1" customWidth="1" outlineLevel="1"/>
    <col min="13" max="13" width="5.4609375" hidden="1" customWidth="1" outlineLevel="1"/>
    <col min="1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278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23.97681676753929</v>
      </c>
      <c r="D6" s="2">
        <v>23.898657181295526</v>
      </c>
      <c r="E6" s="2">
        <v>22.438525499172954</v>
      </c>
      <c r="F6" s="2">
        <v>22.981580249268941</v>
      </c>
      <c r="G6" s="2">
        <v>22.773172740463295</v>
      </c>
      <c r="H6" s="2">
        <v>23.096587917685738</v>
      </c>
      <c r="I6" s="2">
        <v>20.887253508926403</v>
      </c>
      <c r="J6" s="2">
        <v>20.147485015729856</v>
      </c>
      <c r="K6" s="2">
        <v>21.654067471781303</v>
      </c>
      <c r="L6" s="2">
        <v>20.707264312205552</v>
      </c>
      <c r="M6" s="2">
        <v>22.765352835129985</v>
      </c>
      <c r="N6" s="2">
        <v>16.603697464109448</v>
      </c>
      <c r="O6" s="2">
        <v>17.61481859686841</v>
      </c>
      <c r="P6" s="56">
        <v>18.726202995200389</v>
      </c>
      <c r="Q6" s="2">
        <v>12.751333372436649</v>
      </c>
      <c r="R6" s="2">
        <v>14.054348940109158</v>
      </c>
      <c r="S6" s="2">
        <v>16.166276563293188</v>
      </c>
      <c r="T6" s="2">
        <v>15.087257926886991</v>
      </c>
      <c r="U6" s="2">
        <v>14.414737920668227</v>
      </c>
      <c r="V6" s="2">
        <v>13.999748624165035</v>
      </c>
      <c r="W6" s="54">
        <v>-0.41611312461133598</v>
      </c>
    </row>
    <row r="7" spans="1:23">
      <c r="B7" s="1" t="s">
        <v>86</v>
      </c>
      <c r="C7" s="2">
        <v>3.0288369878887371</v>
      </c>
      <c r="D7" s="2">
        <v>2.8793464391742933</v>
      </c>
      <c r="E7" s="2">
        <v>3.1274657635649161</v>
      </c>
      <c r="F7" s="2">
        <v>3.0007730472799903</v>
      </c>
      <c r="G7" s="2">
        <v>3.1957245410169253</v>
      </c>
      <c r="H7" s="2">
        <v>3.2631126158485255</v>
      </c>
      <c r="I7" s="2">
        <v>3.2077062443337248</v>
      </c>
      <c r="J7" s="2">
        <v>3.5363923042455383</v>
      </c>
      <c r="K7" s="2">
        <v>3.654690638914837</v>
      </c>
      <c r="L7" s="2">
        <v>3.637241938877577</v>
      </c>
      <c r="M7" s="2">
        <v>3.8575307783741515</v>
      </c>
      <c r="N7" s="2">
        <v>2.8134540442429889</v>
      </c>
      <c r="O7" s="2">
        <v>2.9847859325967376</v>
      </c>
      <c r="P7" s="56">
        <v>3.1731071747149238</v>
      </c>
      <c r="Q7" s="2">
        <v>2.1606808076165263</v>
      </c>
      <c r="R7" s="2">
        <v>2.3814734609700441</v>
      </c>
      <c r="S7" s="2">
        <v>2.7393341920174139</v>
      </c>
      <c r="T7" s="2">
        <v>2.5564972454293033</v>
      </c>
      <c r="U7" s="2">
        <v>2.4425404514428735</v>
      </c>
      <c r="V7" s="2">
        <v>2.372221577162716</v>
      </c>
      <c r="W7" s="54">
        <v>-0.21678796625622199</v>
      </c>
    </row>
    <row r="8" spans="1:23">
      <c r="B8" s="1" t="s">
        <v>87</v>
      </c>
      <c r="C8" s="2">
        <v>64.978933896195912</v>
      </c>
      <c r="D8" s="2">
        <v>67.711682623612518</v>
      </c>
      <c r="E8" s="2">
        <v>62.081404879930851</v>
      </c>
      <c r="F8" s="2">
        <v>62.839924495101819</v>
      </c>
      <c r="G8" s="2">
        <v>64.316361717221469</v>
      </c>
      <c r="H8" s="2">
        <v>65.198921155567803</v>
      </c>
      <c r="I8" s="2">
        <v>68.233222955794901</v>
      </c>
      <c r="J8" s="2">
        <v>64.813064300646303</v>
      </c>
      <c r="K8" s="2">
        <v>67.208623358316956</v>
      </c>
      <c r="L8" s="2">
        <v>64.351834953588011</v>
      </c>
      <c r="M8" s="2">
        <v>68.289992464886907</v>
      </c>
      <c r="N8" s="2">
        <v>66.376476314438776</v>
      </c>
      <c r="O8" s="2">
        <v>65.21455275849307</v>
      </c>
      <c r="P8" s="56">
        <v>65.807628372524846</v>
      </c>
      <c r="Q8" s="2">
        <v>64.84905514072824</v>
      </c>
      <c r="R8" s="2">
        <v>63.372593749799449</v>
      </c>
      <c r="S8" s="2">
        <v>63.740218685986441</v>
      </c>
      <c r="T8" s="2">
        <v>64.403982429013752</v>
      </c>
      <c r="U8" s="2">
        <v>65.297908529844506</v>
      </c>
      <c r="V8" s="2">
        <v>66.68225044491497</v>
      </c>
      <c r="W8" s="54">
        <v>2.62133655722963E-2</v>
      </c>
    </row>
    <row r="9" spans="1:23">
      <c r="B9" s="1" t="s">
        <v>91</v>
      </c>
      <c r="C9" s="2">
        <v>2.6262811499947101</v>
      </c>
      <c r="D9" s="2">
        <v>0.54525502269717774</v>
      </c>
      <c r="E9" s="2">
        <v>2.4155117634418954</v>
      </c>
      <c r="F9" s="2">
        <v>2.6095280050420162</v>
      </c>
      <c r="G9" s="2">
        <v>2.2878032616708266</v>
      </c>
      <c r="H9" s="2">
        <v>2.4497322922545695</v>
      </c>
      <c r="I9" s="2">
        <v>1.2026158166325365</v>
      </c>
      <c r="J9" s="2">
        <v>3.4710267749094279</v>
      </c>
      <c r="K9" s="2">
        <v>2.3012670893769793</v>
      </c>
      <c r="L9" s="2">
        <v>1.2902052302814366</v>
      </c>
      <c r="M9" s="2">
        <v>1.4048865118857419</v>
      </c>
      <c r="N9" s="2">
        <v>1.3870444306583702</v>
      </c>
      <c r="O9" s="2">
        <v>1.4511156106180356</v>
      </c>
      <c r="P9" s="56">
        <v>1.5110246243080043</v>
      </c>
      <c r="Q9" s="2">
        <v>1.4755529502486986</v>
      </c>
      <c r="R9" s="2">
        <v>1.4701744411225375</v>
      </c>
      <c r="S9" s="2">
        <v>1.4946182855661185</v>
      </c>
      <c r="T9" s="2">
        <v>1.5796157519251441</v>
      </c>
      <c r="U9" s="2">
        <v>1.6455422676244256</v>
      </c>
      <c r="V9" s="2">
        <v>1.7032241424648926</v>
      </c>
      <c r="W9" s="54">
        <v>-0.35146922770689498</v>
      </c>
    </row>
    <row r="10" spans="1:23" ht="15.5" thickBot="1">
      <c r="B10" s="1" t="s">
        <v>104</v>
      </c>
      <c r="C10" s="2">
        <v>6.2473202177880633</v>
      </c>
      <c r="D10" s="2">
        <v>6.0060587332204864</v>
      </c>
      <c r="E10" s="2">
        <v>5.8929455453268798</v>
      </c>
      <c r="F10" s="2">
        <v>5.8111942033072159</v>
      </c>
      <c r="G10" s="2">
        <v>6.048937739627462</v>
      </c>
      <c r="H10" s="2">
        <v>6.1746460186433598</v>
      </c>
      <c r="I10" s="2">
        <v>6.1884300900201623</v>
      </c>
      <c r="J10" s="2">
        <v>6.4401823547083445</v>
      </c>
      <c r="K10" s="2">
        <v>6.3757123264186513</v>
      </c>
      <c r="L10" s="2">
        <v>5.9052217486405807</v>
      </c>
      <c r="M10" s="2">
        <v>6.7492374097232348</v>
      </c>
      <c r="N10" s="2">
        <v>6.8377644577237886</v>
      </c>
      <c r="O10" s="2">
        <v>6.8997271014237187</v>
      </c>
      <c r="P10" s="56">
        <v>7.4100368332518096</v>
      </c>
      <c r="Q10" s="2">
        <v>7.443078646205179</v>
      </c>
      <c r="R10" s="2">
        <v>7.195409407998782</v>
      </c>
      <c r="S10" s="2">
        <v>7.3148377483719367</v>
      </c>
      <c r="T10" s="2">
        <v>7.3456466467448269</v>
      </c>
      <c r="U10" s="2">
        <v>7.6132708304200056</v>
      </c>
      <c r="V10" s="2">
        <v>7.9325552112924047</v>
      </c>
      <c r="W10" s="54">
        <v>0.26975325975863301</v>
      </c>
    </row>
    <row r="11" spans="1:23" ht="15.5" thickBot="1">
      <c r="B11" s="108" t="s">
        <v>227</v>
      </c>
      <c r="C11" s="103">
        <v>100.85818901940671</v>
      </c>
      <c r="D11" s="103">
        <v>101.041</v>
      </c>
      <c r="E11" s="103">
        <v>95.955853451437505</v>
      </c>
      <c r="F11" s="103">
        <v>97.242999999999981</v>
      </c>
      <c r="G11" s="103">
        <v>98.621999999999986</v>
      </c>
      <c r="H11" s="103">
        <v>100.18299999999999</v>
      </c>
      <c r="I11" s="103">
        <v>99.719228615707721</v>
      </c>
      <c r="J11" s="103">
        <v>98.408150750239471</v>
      </c>
      <c r="K11" s="103">
        <v>101.19436088480872</v>
      </c>
      <c r="L11" s="103">
        <v>95.891768183593157</v>
      </c>
      <c r="M11" s="103">
        <v>103.06700000000001</v>
      </c>
      <c r="N11" s="103">
        <v>94.018436711173365</v>
      </c>
      <c r="O11" s="103">
        <v>94.164999999999964</v>
      </c>
      <c r="P11" s="103">
        <v>96.627999999999972</v>
      </c>
      <c r="Q11" s="103">
        <v>88.679700917235294</v>
      </c>
      <c r="R11" s="103">
        <v>88.473999999999975</v>
      </c>
      <c r="S11" s="103">
        <v>91.455285475235101</v>
      </c>
      <c r="T11" s="103">
        <v>90.973000000000013</v>
      </c>
      <c r="U11" s="103">
        <v>91.41400000000003</v>
      </c>
      <c r="V11" s="103">
        <v>92.690000000000026</v>
      </c>
      <c r="W11" s="55">
        <v>-8.0986869770534903E-2</v>
      </c>
    </row>
    <row r="12" spans="1:23">
      <c r="B12" s="155" t="s">
        <v>370</v>
      </c>
    </row>
    <row r="16" spans="1:23">
      <c r="A16" s="157" t="s">
        <v>377</v>
      </c>
    </row>
    <row r="17" spans="1:1">
      <c r="A17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W20"/>
  <sheetViews>
    <sheetView showGridLines="0" zoomScale="90" zoomScaleNormal="90" workbookViewId="0">
      <selection activeCell="U17" sqref="U17"/>
    </sheetView>
  </sheetViews>
  <sheetFormatPr baseColWidth="10" defaultRowHeight="15" outlineLevelCol="1"/>
  <cols>
    <col min="2" max="2" width="20.15234375" customWidth="1"/>
    <col min="3" max="3" width="5" bestFit="1" customWidth="1"/>
    <col min="4" max="15" width="5" hidden="1" customWidth="1" outlineLevel="1"/>
    <col min="16" max="16" width="5" bestFit="1" customWidth="1" collapsed="1"/>
    <col min="17" max="22" width="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279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230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0.12228572130794609</v>
      </c>
      <c r="D6" s="2">
        <v>0.14656823637103975</v>
      </c>
      <c r="E6" s="2">
        <v>0.14574764271814478</v>
      </c>
      <c r="F6" s="2">
        <v>0.15850590149187038</v>
      </c>
      <c r="G6" s="2">
        <v>0.16545300931301957</v>
      </c>
      <c r="H6" s="2">
        <v>0.18307487643633388</v>
      </c>
      <c r="I6" s="2">
        <v>0.20664387745444307</v>
      </c>
      <c r="J6" s="2">
        <v>0.22152966067828708</v>
      </c>
      <c r="K6" s="2">
        <v>0.26863427986888755</v>
      </c>
      <c r="L6" s="2">
        <v>0.27713067087861532</v>
      </c>
      <c r="M6" s="2">
        <v>0.28791903643462652</v>
      </c>
      <c r="N6" s="2">
        <v>0.22079409316398332</v>
      </c>
      <c r="O6" s="2">
        <v>0.23016521930867867</v>
      </c>
      <c r="P6" s="56">
        <v>0.25443646599672132</v>
      </c>
      <c r="Q6" s="2">
        <v>0.17817090934912991</v>
      </c>
      <c r="R6" s="2">
        <v>0.19673894507827627</v>
      </c>
      <c r="S6" s="2">
        <v>0.22207796544319774</v>
      </c>
      <c r="T6" s="2">
        <v>0.20982611988148589</v>
      </c>
      <c r="U6" s="2">
        <v>0.19410230328820305</v>
      </c>
      <c r="V6" s="2">
        <v>0.18889490423239372</v>
      </c>
      <c r="W6" s="54">
        <v>0.54470123095327705</v>
      </c>
    </row>
    <row r="7" spans="1:23">
      <c r="B7" s="1" t="s">
        <v>86</v>
      </c>
      <c r="C7" s="2">
        <v>1.5447568348172054E-2</v>
      </c>
      <c r="D7" s="2">
        <v>1.6743822547455288E-2</v>
      </c>
      <c r="E7" s="2">
        <v>1.8443443795109E-2</v>
      </c>
      <c r="F7" s="2">
        <v>1.7708241163689731E-2</v>
      </c>
      <c r="G7" s="2">
        <v>1.901078177908062E-2</v>
      </c>
      <c r="H7" s="2">
        <v>2.0068925167991348E-2</v>
      </c>
      <c r="I7" s="2">
        <v>2.3761135953163003E-2</v>
      </c>
      <c r="J7" s="2">
        <v>2.8593149871340512E-2</v>
      </c>
      <c r="K7" s="2">
        <v>3.131607269982721E-2</v>
      </c>
      <c r="L7" s="2">
        <v>3.2307544951398835E-2</v>
      </c>
      <c r="M7" s="2">
        <v>3.0186744338553728E-2</v>
      </c>
      <c r="N7" s="2">
        <v>2.3149059278396524E-2</v>
      </c>
      <c r="O7" s="2">
        <v>2.4131570864282879E-2</v>
      </c>
      <c r="P7" s="56">
        <v>2.6676279014264025E-2</v>
      </c>
      <c r="Q7" s="2">
        <v>1.8680250377647437E-2</v>
      </c>
      <c r="R7" s="2">
        <v>2.0627007891029631E-2</v>
      </c>
      <c r="S7" s="2">
        <v>2.3283666301037075E-2</v>
      </c>
      <c r="T7" s="2">
        <v>2.1999126958912627E-2</v>
      </c>
      <c r="U7" s="2">
        <v>2.035057034589579E-2</v>
      </c>
      <c r="V7" s="2">
        <v>1.9804602889512499E-2</v>
      </c>
      <c r="W7" s="54">
        <v>0.282053100082643</v>
      </c>
    </row>
    <row r="8" spans="1:23">
      <c r="B8" s="1" t="s">
        <v>87</v>
      </c>
      <c r="C8" s="2">
        <v>22.62800802386052</v>
      </c>
      <c r="D8" s="2">
        <v>20.897425423853051</v>
      </c>
      <c r="E8" s="2">
        <v>21.952114365063277</v>
      </c>
      <c r="F8" s="2">
        <v>22.346012256291129</v>
      </c>
      <c r="G8" s="2">
        <v>22.244729845208063</v>
      </c>
      <c r="H8" s="2">
        <v>22.728718722289113</v>
      </c>
      <c r="I8" s="2">
        <v>22.09097060234707</v>
      </c>
      <c r="J8" s="2">
        <v>25.16706587017412</v>
      </c>
      <c r="K8" s="2">
        <v>24.015368577544358</v>
      </c>
      <c r="L8" s="2">
        <v>20.880080348874422</v>
      </c>
      <c r="M8" s="2">
        <v>22.43386472120115</v>
      </c>
      <c r="N8" s="2">
        <v>22.683560777611838</v>
      </c>
      <c r="O8" s="2">
        <v>21.880687765383332</v>
      </c>
      <c r="P8" s="56">
        <v>22.075808629172421</v>
      </c>
      <c r="Q8" s="2">
        <v>22.312832286042568</v>
      </c>
      <c r="R8" s="2">
        <v>21.591069047768794</v>
      </c>
      <c r="S8" s="2">
        <v>21.125489381857211</v>
      </c>
      <c r="T8" s="2">
        <v>21.376345177746316</v>
      </c>
      <c r="U8" s="2">
        <v>21.493239881394821</v>
      </c>
      <c r="V8" s="2">
        <v>21.636993499743465</v>
      </c>
      <c r="W8" s="54">
        <v>-4.37959241958931E-2</v>
      </c>
    </row>
    <row r="9" spans="1:23">
      <c r="B9" s="1" t="s">
        <v>88</v>
      </c>
      <c r="C9" s="2">
        <v>5.3197965807867575</v>
      </c>
      <c r="D9" s="2">
        <v>5.2738346970084464</v>
      </c>
      <c r="E9" s="2">
        <v>5.1652219296799364</v>
      </c>
      <c r="F9" s="2">
        <v>5.2787965038910061</v>
      </c>
      <c r="G9" s="2">
        <v>5.3866497354221643</v>
      </c>
      <c r="H9" s="2">
        <v>5.4188930356985354</v>
      </c>
      <c r="I9" s="2">
        <v>5.602447442717037</v>
      </c>
      <c r="J9" s="2">
        <v>5.902434315474598</v>
      </c>
      <c r="K9" s="2">
        <v>6.0889673535178428</v>
      </c>
      <c r="L9" s="2">
        <v>5.8640255752603467</v>
      </c>
      <c r="M9" s="2">
        <v>6.226514500618257</v>
      </c>
      <c r="N9" s="2">
        <v>6.0412022178236304</v>
      </c>
      <c r="O9" s="2">
        <v>5.707835834253479</v>
      </c>
      <c r="P9" s="56">
        <v>5.5399358505252785</v>
      </c>
      <c r="Q9" s="2">
        <v>5.4090319782759648</v>
      </c>
      <c r="R9" s="2">
        <v>5.2457868527018059</v>
      </c>
      <c r="S9" s="2">
        <v>5.4587919688973701</v>
      </c>
      <c r="T9" s="2">
        <v>5.3698080009694111</v>
      </c>
      <c r="U9" s="2">
        <v>5.3535919773536689</v>
      </c>
      <c r="V9" s="2">
        <v>5.3502510349501557</v>
      </c>
      <c r="W9" s="54">
        <v>5.7247403544318197E-3</v>
      </c>
    </row>
    <row r="10" spans="1:23">
      <c r="B10" s="1" t="s">
        <v>109</v>
      </c>
      <c r="C10" s="2">
        <v>1.1597423788820427</v>
      </c>
      <c r="D10" s="2">
        <v>1.132121904125525</v>
      </c>
      <c r="E10" s="2">
        <v>1.0738806435085544</v>
      </c>
      <c r="F10" s="2">
        <v>1.1039362072016952</v>
      </c>
      <c r="G10" s="2">
        <v>1.100070607435508</v>
      </c>
      <c r="H10" s="2">
        <v>1.0953927619684825</v>
      </c>
      <c r="I10" s="2">
        <v>1.0587924716763921</v>
      </c>
      <c r="J10" s="2">
        <v>1.0638326047857403</v>
      </c>
      <c r="K10" s="2">
        <v>1.0896608734468805</v>
      </c>
      <c r="L10" s="2">
        <v>1.0049218678652889</v>
      </c>
      <c r="M10" s="2">
        <v>1.06308985006594</v>
      </c>
      <c r="N10" s="2">
        <v>1.0314503819635279</v>
      </c>
      <c r="O10" s="2">
        <v>0.97453275675099127</v>
      </c>
      <c r="P10" s="56">
        <v>0.94586619401995375</v>
      </c>
      <c r="Q10" s="2">
        <v>0.92351619741932645</v>
      </c>
      <c r="R10" s="2">
        <v>0.89564438630358978</v>
      </c>
      <c r="S10" s="2">
        <v>0.93201201654312993</v>
      </c>
      <c r="T10" s="2">
        <v>0.91681925450693569</v>
      </c>
      <c r="U10" s="2">
        <v>0.91405059635756281</v>
      </c>
      <c r="V10" s="2">
        <v>0.91348017739226894</v>
      </c>
      <c r="W10" s="54">
        <v>-0.212342159753758</v>
      </c>
    </row>
    <row r="11" spans="1:23">
      <c r="B11" s="1" t="s">
        <v>90</v>
      </c>
      <c r="C11" s="2">
        <v>0.57765245318753722</v>
      </c>
      <c r="D11" s="2">
        <v>0.60124652314530647</v>
      </c>
      <c r="E11" s="2">
        <v>0.59785431582986226</v>
      </c>
      <c r="F11" s="2">
        <v>0.59870379792758577</v>
      </c>
      <c r="G11" s="2">
        <v>0.61587742568051185</v>
      </c>
      <c r="H11" s="2">
        <v>0.63402072835184542</v>
      </c>
      <c r="I11" s="2">
        <v>0.68039351721296382</v>
      </c>
      <c r="J11" s="2">
        <v>0.71701876526412378</v>
      </c>
      <c r="K11" s="2">
        <v>0.72980636794101605</v>
      </c>
      <c r="L11" s="2">
        <v>0.70973572411705377</v>
      </c>
      <c r="M11" s="2">
        <v>0.79732559416947613</v>
      </c>
      <c r="N11" s="2">
        <v>0.77359574884887861</v>
      </c>
      <c r="O11" s="2">
        <v>0.73090709055862557</v>
      </c>
      <c r="P11" s="56">
        <v>0.70940694721617592</v>
      </c>
      <c r="Q11" s="2">
        <v>0.69264427723284794</v>
      </c>
      <c r="R11" s="2">
        <v>0.67174020373703236</v>
      </c>
      <c r="S11" s="2">
        <v>0.69901620715995905</v>
      </c>
      <c r="T11" s="2">
        <v>0.68762151835088736</v>
      </c>
      <c r="U11" s="2">
        <v>0.68554500336594615</v>
      </c>
      <c r="V11" s="2">
        <v>0.68511718473857397</v>
      </c>
      <c r="W11" s="54">
        <v>0.18603700366550299</v>
      </c>
    </row>
    <row r="12" spans="1:23" ht="15.5" thickBot="1">
      <c r="B12" s="1" t="s">
        <v>91</v>
      </c>
      <c r="C12" s="2">
        <v>36.32239726835332</v>
      </c>
      <c r="D12" s="2">
        <v>37.829223570994571</v>
      </c>
      <c r="E12" s="2">
        <v>36.268166124447397</v>
      </c>
      <c r="F12" s="2">
        <v>35.484025527678376</v>
      </c>
      <c r="G12" s="2">
        <v>36.521630193855373</v>
      </c>
      <c r="H12" s="2">
        <v>36.638614397247906</v>
      </c>
      <c r="I12" s="2">
        <v>38.467484504719714</v>
      </c>
      <c r="J12" s="2">
        <v>37.376745284527999</v>
      </c>
      <c r="K12" s="2">
        <v>38.952900009367781</v>
      </c>
      <c r="L12" s="2">
        <v>37.049481784002083</v>
      </c>
      <c r="M12" s="2">
        <v>38.246632256808191</v>
      </c>
      <c r="N12" s="2">
        <v>37.970234184619386</v>
      </c>
      <c r="O12" s="2">
        <v>36.987917711653466</v>
      </c>
      <c r="P12" s="56">
        <v>36.697671723497983</v>
      </c>
      <c r="Q12" s="2">
        <v>36.396015689520794</v>
      </c>
      <c r="R12" s="2">
        <v>35.328955089896567</v>
      </c>
      <c r="S12" s="2">
        <v>34.456779429233947</v>
      </c>
      <c r="T12" s="2">
        <v>35.182937946612491</v>
      </c>
      <c r="U12" s="2">
        <v>34.523863332119504</v>
      </c>
      <c r="V12" s="2">
        <v>35.011399958217332</v>
      </c>
      <c r="W12" s="54">
        <v>-3.6093358608745303E-2</v>
      </c>
    </row>
    <row r="13" spans="1:23" ht="15.5" thickBot="1">
      <c r="B13" s="108" t="s">
        <v>99</v>
      </c>
      <c r="C13" s="103">
        <v>66.145329994726296</v>
      </c>
      <c r="D13" s="103">
        <v>65.897164178045401</v>
      </c>
      <c r="E13" s="103">
        <v>65.22142846504228</v>
      </c>
      <c r="F13" s="103">
        <v>64.987688435645353</v>
      </c>
      <c r="G13" s="103">
        <v>66.053421598693717</v>
      </c>
      <c r="H13" s="103">
        <v>66.718783447160206</v>
      </c>
      <c r="I13" s="103">
        <v>68.130493552080779</v>
      </c>
      <c r="J13" s="103">
        <v>70.477219650776206</v>
      </c>
      <c r="K13" s="103">
        <v>71.176653534386588</v>
      </c>
      <c r="L13" s="103">
        <v>65.817683515949199</v>
      </c>
      <c r="M13" s="103">
        <v>69.08553270363619</v>
      </c>
      <c r="N13" s="103">
        <v>68.743986463309639</v>
      </c>
      <c r="O13" s="103">
        <v>66.53617794877286</v>
      </c>
      <c r="P13" s="103">
        <v>66.249802089442795</v>
      </c>
      <c r="Q13" s="103">
        <v>65.930891588218287</v>
      </c>
      <c r="R13" s="103">
        <v>63.950561533377098</v>
      </c>
      <c r="S13" s="103">
        <v>62.917450635435856</v>
      </c>
      <c r="T13" s="103">
        <v>63.765357145026442</v>
      </c>
      <c r="U13" s="103">
        <v>63.1847436642256</v>
      </c>
      <c r="V13" s="103">
        <v>63.805941362163701</v>
      </c>
      <c r="W13" s="66">
        <v>-3.5367404361715503E-2</v>
      </c>
    </row>
    <row r="14" spans="1:23">
      <c r="B14" s="87" t="s">
        <v>100</v>
      </c>
    </row>
    <row r="15" spans="1:23">
      <c r="B15" s="155" t="s">
        <v>370</v>
      </c>
    </row>
    <row r="19" spans="1:1">
      <c r="A19" s="157" t="s">
        <v>377</v>
      </c>
    </row>
    <row r="20" spans="1:1">
      <c r="A20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H25"/>
  <sheetViews>
    <sheetView showGridLines="0" zoomScale="90" zoomScaleNormal="90" workbookViewId="0">
      <selection activeCell="J8" sqref="J8"/>
    </sheetView>
  </sheetViews>
  <sheetFormatPr baseColWidth="10" defaultRowHeight="15"/>
  <cols>
    <col min="2" max="2" width="18.4609375" customWidth="1"/>
    <col min="3" max="3" width="13.3046875" customWidth="1"/>
    <col min="4" max="4" width="12.921875" customWidth="1"/>
    <col min="5" max="5" width="10.69140625" bestFit="1" customWidth="1"/>
    <col min="6" max="6" width="12.15234375" customWidth="1"/>
    <col min="7" max="7" width="13.69140625" customWidth="1"/>
    <col min="8" max="8" width="10" customWidth="1"/>
  </cols>
  <sheetData>
    <row r="1" spans="1:8">
      <c r="A1" s="156" t="s">
        <v>376</v>
      </c>
    </row>
    <row r="3" spans="1:8" ht="16">
      <c r="B3" s="71" t="s">
        <v>280</v>
      </c>
      <c r="C3" s="71"/>
      <c r="D3" s="71"/>
      <c r="E3" s="71"/>
      <c r="F3" s="71"/>
      <c r="G3" s="71"/>
      <c r="H3" s="71"/>
    </row>
    <row r="4" spans="1:8">
      <c r="B4" s="72" t="s">
        <v>281</v>
      </c>
      <c r="C4" s="72"/>
      <c r="D4" s="72"/>
      <c r="E4" s="72"/>
      <c r="F4" s="72"/>
      <c r="G4" s="72"/>
      <c r="H4" s="72"/>
    </row>
    <row r="5" spans="1:8" ht="35.25" customHeight="1">
      <c r="B5" s="151" t="s">
        <v>127</v>
      </c>
      <c r="C5" s="88" t="s">
        <v>128</v>
      </c>
      <c r="D5" s="88" t="s">
        <v>87</v>
      </c>
      <c r="E5" s="88" t="s">
        <v>129</v>
      </c>
      <c r="F5" s="88" t="s">
        <v>130</v>
      </c>
      <c r="G5" s="88" t="s">
        <v>131</v>
      </c>
      <c r="H5" s="88" t="s">
        <v>132</v>
      </c>
    </row>
    <row r="6" spans="1:8">
      <c r="B6" s="1" t="s">
        <v>133</v>
      </c>
      <c r="C6" s="3">
        <v>9.3558608555049383E-2</v>
      </c>
      <c r="D6" s="3">
        <v>0.13430779659840741</v>
      </c>
      <c r="E6" s="3">
        <v>4.8248066362395287E-2</v>
      </c>
      <c r="F6" s="3">
        <v>0.1552794031559655</v>
      </c>
      <c r="G6" s="3">
        <v>2.4955320590307251E-2</v>
      </c>
      <c r="H6" s="3">
        <v>0.12351014555822371</v>
      </c>
    </row>
    <row r="7" spans="1:8">
      <c r="B7" s="1" t="s">
        <v>134</v>
      </c>
      <c r="C7" s="3">
        <v>1.0821183376516013E-2</v>
      </c>
      <c r="D7" s="3">
        <v>7.6214610143160695E-3</v>
      </c>
      <c r="E7" s="3">
        <v>9.490521226628237E-3</v>
      </c>
      <c r="F7" s="3">
        <v>1.4458400385903744E-2</v>
      </c>
      <c r="G7" s="3">
        <v>4.0649999443001809E-4</v>
      </c>
      <c r="H7" s="3">
        <v>9.4379460621790302E-3</v>
      </c>
    </row>
    <row r="8" spans="1:8">
      <c r="B8" s="1" t="s">
        <v>135</v>
      </c>
      <c r="C8" s="3">
        <v>1.9740371535549889E-2</v>
      </c>
      <c r="D8" s="3">
        <v>8.4423873154763893E-2</v>
      </c>
      <c r="E8" s="3">
        <v>2.0439901688337064E-2</v>
      </c>
      <c r="F8" s="3">
        <v>0.11698433030699656</v>
      </c>
      <c r="G8" s="3">
        <v>8.3064629457153105E-3</v>
      </c>
      <c r="H8" s="3">
        <v>7.5112228399839526E-2</v>
      </c>
    </row>
    <row r="9" spans="1:8">
      <c r="B9" s="1" t="s">
        <v>136</v>
      </c>
      <c r="C9" s="3">
        <v>0.1505580920037998</v>
      </c>
      <c r="D9" s="3">
        <v>0.32008841137849453</v>
      </c>
      <c r="E9" s="3">
        <v>0.14357356718179515</v>
      </c>
      <c r="F9" s="3">
        <v>0.28740651308396759</v>
      </c>
      <c r="G9" s="3">
        <v>0.48158879441920521</v>
      </c>
      <c r="H9" s="3">
        <v>0.28531334571072792</v>
      </c>
    </row>
    <row r="10" spans="1:8">
      <c r="B10" s="1" t="s">
        <v>137</v>
      </c>
      <c r="C10" s="3">
        <v>1.6539493264137176E-2</v>
      </c>
      <c r="D10" s="3">
        <v>0.17799799449041437</v>
      </c>
      <c r="E10" s="3">
        <v>1.6094890001725183E-2</v>
      </c>
      <c r="F10" s="3">
        <v>4.5852811775737135E-2</v>
      </c>
      <c r="G10" s="3">
        <v>7.8591767386315889E-2</v>
      </c>
      <c r="H10" s="3">
        <v>0.11003106927825974</v>
      </c>
    </row>
    <row r="11" spans="1:8">
      <c r="B11" s="1" t="s">
        <v>138</v>
      </c>
      <c r="C11" s="3">
        <v>2.896267574017963E-2</v>
      </c>
      <c r="D11" s="3">
        <v>0.11182359015488177</v>
      </c>
      <c r="E11" s="3">
        <v>3.0991738358192703E-2</v>
      </c>
      <c r="F11" s="3">
        <v>3.2262413722434741E-2</v>
      </c>
      <c r="G11" s="3">
        <v>0.27406038549706496</v>
      </c>
      <c r="H11" s="3">
        <v>8.4450656295301754E-2</v>
      </c>
    </row>
    <row r="12" spans="1:8">
      <c r="B12" s="1" t="s">
        <v>139</v>
      </c>
      <c r="C12" s="3">
        <v>0.11404645443442679</v>
      </c>
      <c r="D12" s="3">
        <v>5.3408946780804795E-3</v>
      </c>
      <c r="E12" s="3">
        <v>0.21719277911571908</v>
      </c>
      <c r="F12" s="3">
        <v>2.8294311918957978E-2</v>
      </c>
      <c r="G12" s="3">
        <v>3.6129111691608692E-2</v>
      </c>
      <c r="H12" s="3">
        <v>3.9050569977469078E-2</v>
      </c>
    </row>
    <row r="13" spans="1:8">
      <c r="B13" s="1" t="s">
        <v>140</v>
      </c>
      <c r="C13" s="3">
        <v>5.2680459349381113E-2</v>
      </c>
      <c r="D13" s="3">
        <v>1.7044987416571088E-2</v>
      </c>
      <c r="E13" s="3">
        <v>0.11651916167798891</v>
      </c>
      <c r="F13" s="3">
        <v>5.8727213184930731E-2</v>
      </c>
      <c r="G13" s="3">
        <v>6.6047787304120448E-2</v>
      </c>
      <c r="H13" s="3">
        <v>3.9163498114144879E-2</v>
      </c>
    </row>
    <row r="14" spans="1:8">
      <c r="B14" s="1" t="s">
        <v>141</v>
      </c>
      <c r="C14" s="3">
        <v>7.1906713718061788E-2</v>
      </c>
      <c r="D14" s="3">
        <v>1.070466303069937E-2</v>
      </c>
      <c r="E14" s="3">
        <v>8.5986001402908463E-2</v>
      </c>
      <c r="F14" s="3">
        <v>4.130095950523608E-2</v>
      </c>
      <c r="G14" s="3">
        <v>2.9913870171232055E-2</v>
      </c>
      <c r="H14" s="3">
        <v>3.1773910375167663E-2</v>
      </c>
    </row>
    <row r="15" spans="1:8">
      <c r="B15" s="1" t="s">
        <v>142</v>
      </c>
      <c r="C15" s="3">
        <v>1.2378479006531357E-2</v>
      </c>
      <c r="D15" s="3">
        <v>0</v>
      </c>
      <c r="E15" s="3">
        <v>3.757752032600907E-2</v>
      </c>
      <c r="F15" s="3">
        <v>3.4399912710865954E-2</v>
      </c>
      <c r="G15" s="3">
        <v>0</v>
      </c>
      <c r="H15" s="3">
        <v>1.158360071089398E-2</v>
      </c>
    </row>
    <row r="16" spans="1:8">
      <c r="B16" s="1" t="s">
        <v>143</v>
      </c>
      <c r="C16" s="3">
        <v>0.14039059619452857</v>
      </c>
      <c r="D16" s="3">
        <v>1.7791674201210908E-3</v>
      </c>
      <c r="E16" s="3">
        <v>0.16292880904474588</v>
      </c>
      <c r="F16" s="3">
        <v>2.689136029937951E-2</v>
      </c>
      <c r="G16" s="3">
        <v>0</v>
      </c>
      <c r="H16" s="3">
        <v>3.6792849174742071E-2</v>
      </c>
    </row>
    <row r="17" spans="1:8" ht="15.5" thickBot="1">
      <c r="B17" s="1" t="s">
        <v>144</v>
      </c>
      <c r="C17" s="3">
        <v>0.28841687282183842</v>
      </c>
      <c r="D17" s="3">
        <v>0.1288671606632501</v>
      </c>
      <c r="E17" s="3">
        <v>0.11095704361355503</v>
      </c>
      <c r="F17" s="3">
        <v>0.15814236994962436</v>
      </c>
      <c r="G17" s="3">
        <v>0</v>
      </c>
      <c r="H17" s="3">
        <v>0.15378018034305072</v>
      </c>
    </row>
    <row r="18" spans="1:8" ht="15.5" thickBot="1">
      <c r="B18" s="108" t="s">
        <v>55</v>
      </c>
      <c r="C18" s="115">
        <v>0.99999999999999978</v>
      </c>
      <c r="D18" s="115">
        <v>1.0000000000000002</v>
      </c>
      <c r="E18" s="115">
        <v>1</v>
      </c>
      <c r="F18" s="115">
        <v>0.99999999999999989</v>
      </c>
      <c r="G18" s="115">
        <v>0.99999999999999989</v>
      </c>
      <c r="H18" s="115">
        <v>1</v>
      </c>
    </row>
    <row r="19" spans="1:8">
      <c r="B19" s="87" t="s">
        <v>145</v>
      </c>
    </row>
    <row r="20" spans="1:8">
      <c r="B20" s="155" t="s">
        <v>370</v>
      </c>
    </row>
    <row r="24" spans="1:8">
      <c r="A24" s="157" t="s">
        <v>377</v>
      </c>
    </row>
    <row r="25" spans="1:8">
      <c r="A25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W17"/>
  <sheetViews>
    <sheetView showGridLines="0" zoomScale="90" zoomScaleNormal="90" workbookViewId="0">
      <selection activeCell="Z19" sqref="Z19"/>
    </sheetView>
  </sheetViews>
  <sheetFormatPr baseColWidth="10" defaultRowHeight="15" outlineLevelCol="1"/>
  <cols>
    <col min="2" max="2" width="13.46093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282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283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146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147</v>
      </c>
      <c r="C6" s="2">
        <v>4.3170166976264976</v>
      </c>
      <c r="D6" s="2">
        <v>4.0398562482743277</v>
      </c>
      <c r="E6" s="2">
        <v>3.8566856692212603</v>
      </c>
      <c r="F6" s="2">
        <v>3.5867812581307574</v>
      </c>
      <c r="G6" s="2">
        <v>3.4480867937034323</v>
      </c>
      <c r="H6" s="2">
        <v>3.3182207226961955</v>
      </c>
      <c r="I6" s="2">
        <v>3.3308746802406564</v>
      </c>
      <c r="J6" s="2">
        <v>3.4661016805814304</v>
      </c>
      <c r="K6" s="2">
        <v>3.1229233749226006</v>
      </c>
      <c r="L6" s="2">
        <v>3.235094040260142</v>
      </c>
      <c r="M6" s="2">
        <v>3.2825315938661719</v>
      </c>
      <c r="N6" s="2">
        <v>3.2333725013192183</v>
      </c>
      <c r="O6" s="2">
        <v>3.4076769993800369</v>
      </c>
      <c r="P6" s="56">
        <v>3.359</v>
      </c>
      <c r="Q6" s="2">
        <v>3.536</v>
      </c>
      <c r="R6" s="2">
        <v>3.4539999999999997</v>
      </c>
      <c r="S6" s="2">
        <v>3.5590000000000002</v>
      </c>
      <c r="T6" s="2">
        <v>3.1244651162790706</v>
      </c>
      <c r="U6" s="2">
        <v>3.0511255813953486</v>
      </c>
      <c r="V6" s="2">
        <v>3.0511255813953486</v>
      </c>
      <c r="W6" s="54">
        <v>-0.29323285150301598</v>
      </c>
    </row>
    <row r="7" spans="1:23">
      <c r="B7" s="1" t="s">
        <v>148</v>
      </c>
      <c r="C7" s="2">
        <v>9.6083233586536316</v>
      </c>
      <c r="D7" s="2">
        <v>9.8127004176853241</v>
      </c>
      <c r="E7" s="2">
        <v>10.176570345784656</v>
      </c>
      <c r="F7" s="2">
        <v>10.81355619208728</v>
      </c>
      <c r="G7" s="2">
        <v>10.68079966824118</v>
      </c>
      <c r="H7" s="2">
        <v>10.833946036186328</v>
      </c>
      <c r="I7" s="2">
        <v>11.215870064683033</v>
      </c>
      <c r="J7" s="2">
        <v>11.183386130380093</v>
      </c>
      <c r="K7" s="2">
        <v>11.399774121886958</v>
      </c>
      <c r="L7" s="2">
        <v>11.141981892370554</v>
      </c>
      <c r="M7" s="2">
        <v>11.471573881371878</v>
      </c>
      <c r="N7" s="2">
        <v>11.105870590003178</v>
      </c>
      <c r="O7" s="2">
        <v>11.222218511425488</v>
      </c>
      <c r="P7" s="56">
        <v>11.377016619744959</v>
      </c>
      <c r="Q7" s="2">
        <v>11.125099604699109</v>
      </c>
      <c r="R7" s="2">
        <v>11.332043011336008</v>
      </c>
      <c r="S7" s="2">
        <v>11.558229745144828</v>
      </c>
      <c r="T7" s="2">
        <v>11.364837105191896</v>
      </c>
      <c r="U7" s="2">
        <v>11.166745128522226</v>
      </c>
      <c r="V7" s="2">
        <v>11.00261986151407</v>
      </c>
      <c r="W7" s="54">
        <v>0.14511340332907099</v>
      </c>
    </row>
    <row r="8" spans="1:23">
      <c r="B8" s="1" t="s">
        <v>149</v>
      </c>
      <c r="C8" s="2">
        <v>193.9608813367706</v>
      </c>
      <c r="D8" s="2">
        <v>195.03493505226459</v>
      </c>
      <c r="E8" s="2">
        <v>195.87611367924129</v>
      </c>
      <c r="F8" s="2">
        <v>196.56778964079626</v>
      </c>
      <c r="G8" s="2">
        <v>197.26958528003323</v>
      </c>
      <c r="H8" s="2">
        <v>196.95347008278961</v>
      </c>
      <c r="I8" s="2">
        <v>196.74797263310998</v>
      </c>
      <c r="J8" s="2">
        <v>197.39994150875864</v>
      </c>
      <c r="K8" s="2">
        <v>199.13985242642229</v>
      </c>
      <c r="L8" s="2">
        <v>200.66761500769758</v>
      </c>
      <c r="M8" s="2">
        <v>202.57908860604536</v>
      </c>
      <c r="N8" s="2">
        <v>202.79926447084725</v>
      </c>
      <c r="O8" s="2">
        <v>202.54545032552164</v>
      </c>
      <c r="P8" s="56">
        <v>202.93146097702981</v>
      </c>
      <c r="Q8" s="2">
        <v>202.96596882524744</v>
      </c>
      <c r="R8" s="2">
        <v>203.05480531051759</v>
      </c>
      <c r="S8" s="2">
        <v>203.83780989534347</v>
      </c>
      <c r="T8" s="2">
        <v>203.92122842700073</v>
      </c>
      <c r="U8" s="2">
        <v>202.7553365142694</v>
      </c>
      <c r="V8" s="2">
        <v>201.5279046355368</v>
      </c>
      <c r="W8" s="54">
        <v>3.9013141446948299E-2</v>
      </c>
    </row>
    <row r="9" spans="1:23">
      <c r="B9" s="1" t="s">
        <v>150</v>
      </c>
      <c r="C9" s="2">
        <v>1.408849471523161</v>
      </c>
      <c r="D9" s="2">
        <v>1.4005815792013614</v>
      </c>
      <c r="E9" s="2">
        <v>1.3923114736004263</v>
      </c>
      <c r="F9" s="2">
        <v>1.3840391804585184</v>
      </c>
      <c r="G9" s="2">
        <v>1.3757646960243473</v>
      </c>
      <c r="H9" s="2">
        <v>1.3674880024972305</v>
      </c>
      <c r="I9" s="2">
        <v>1.3752215057643637</v>
      </c>
      <c r="J9" s="2">
        <v>1.3829614655020239</v>
      </c>
      <c r="K9" s="2">
        <v>1.3907079658681076</v>
      </c>
      <c r="L9" s="2">
        <v>1.3984609286909369</v>
      </c>
      <c r="M9" s="2">
        <v>1.4062203636791861</v>
      </c>
      <c r="N9" s="2">
        <v>1.4068993690594995</v>
      </c>
      <c r="O9" s="2">
        <v>1.4075795793111094</v>
      </c>
      <c r="P9" s="56">
        <v>1.4082610602777625</v>
      </c>
      <c r="Q9" s="2">
        <v>1.408587106844829</v>
      </c>
      <c r="R9" s="2">
        <v>1.4089130933961451</v>
      </c>
      <c r="S9" s="2">
        <v>1.408320936924919</v>
      </c>
      <c r="T9" s="2">
        <v>1.4077287626925865</v>
      </c>
      <c r="U9" s="2">
        <v>1.4071365900542263</v>
      </c>
      <c r="V9" s="2">
        <v>1.4065443668627275</v>
      </c>
      <c r="W9" s="54">
        <v>-1.6361610711620499E-3</v>
      </c>
    </row>
    <row r="10" spans="1:23" ht="15.5" thickBot="1">
      <c r="B10" s="1" t="s">
        <v>151</v>
      </c>
      <c r="C10" s="2">
        <v>15.069465349336014</v>
      </c>
      <c r="D10" s="2">
        <v>15.123189676881221</v>
      </c>
      <c r="E10" s="2">
        <v>15.176956617041172</v>
      </c>
      <c r="F10" s="2">
        <v>15.230766570314461</v>
      </c>
      <c r="G10" s="2">
        <v>15.284619479704928</v>
      </c>
      <c r="H10" s="2">
        <v>15.338515064609306</v>
      </c>
      <c r="I10" s="2">
        <v>15.449455964220897</v>
      </c>
      <c r="J10" s="2">
        <v>15.560476102886801</v>
      </c>
      <c r="K10" s="2">
        <v>15.671576800633542</v>
      </c>
      <c r="L10" s="2">
        <v>15.782756833166751</v>
      </c>
      <c r="M10" s="2">
        <v>15.894016524758012</v>
      </c>
      <c r="N10" s="2">
        <v>15.905942909432213</v>
      </c>
      <c r="O10" s="2">
        <v>15.917887437155674</v>
      </c>
      <c r="P10" s="56">
        <v>15.929850915524471</v>
      </c>
      <c r="Q10" s="2">
        <v>15.937406188652371</v>
      </c>
      <c r="R10" s="2">
        <v>15.944960768983593</v>
      </c>
      <c r="S10" s="2">
        <v>15.942486252583512</v>
      </c>
      <c r="T10" s="2">
        <v>15.940011898409621</v>
      </c>
      <c r="U10" s="2">
        <v>15.937537456733157</v>
      </c>
      <c r="V10" s="2">
        <v>15.935062472817311</v>
      </c>
      <c r="W10" s="54">
        <v>5.7440466759455203E-2</v>
      </c>
    </row>
    <row r="11" spans="1:23" ht="15.5" thickBot="1">
      <c r="B11" s="108" t="s">
        <v>55</v>
      </c>
      <c r="C11" s="103">
        <v>224.3645362139099</v>
      </c>
      <c r="D11" s="103">
        <v>225.41126297430682</v>
      </c>
      <c r="E11" s="103">
        <v>226.4786377848888</v>
      </c>
      <c r="F11" s="103">
        <v>227.58293284178731</v>
      </c>
      <c r="G11" s="103">
        <v>228.05885591770709</v>
      </c>
      <c r="H11" s="103">
        <v>227.81163990877866</v>
      </c>
      <c r="I11" s="103">
        <v>228.11939484801894</v>
      </c>
      <c r="J11" s="103">
        <v>228.99286688810901</v>
      </c>
      <c r="K11" s="103">
        <v>230.72483468973351</v>
      </c>
      <c r="L11" s="103">
        <v>232.22590870218596</v>
      </c>
      <c r="M11" s="103">
        <v>234.63343096972059</v>
      </c>
      <c r="N11" s="103">
        <v>234.45134984066135</v>
      </c>
      <c r="O11" s="103">
        <v>234.50081285279396</v>
      </c>
      <c r="P11" s="103">
        <v>235.00558957257701</v>
      </c>
      <c r="Q11" s="103">
        <v>234.97306172544376</v>
      </c>
      <c r="R11" s="103">
        <v>235.19472218423334</v>
      </c>
      <c r="S11" s="103">
        <v>236.30584682999674</v>
      </c>
      <c r="T11" s="103">
        <v>235.7582713095739</v>
      </c>
      <c r="U11" s="103">
        <v>234.31788127097437</v>
      </c>
      <c r="V11" s="103">
        <v>232.92325691812627</v>
      </c>
      <c r="W11" s="66">
        <v>3.81464952021493E-2</v>
      </c>
    </row>
    <row r="12" spans="1:23">
      <c r="B12" s="155" t="s">
        <v>374</v>
      </c>
    </row>
    <row r="16" spans="1:23">
      <c r="A16" s="157" t="s">
        <v>377</v>
      </c>
    </row>
    <row r="17" spans="1:1">
      <c r="A17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W15"/>
  <sheetViews>
    <sheetView showGridLines="0" zoomScale="90" zoomScaleNormal="90" workbookViewId="0">
      <selection activeCell="V16" sqref="V16"/>
    </sheetView>
  </sheetViews>
  <sheetFormatPr baseColWidth="10" defaultRowHeight="15" outlineLevelCol="1"/>
  <cols>
    <col min="2" max="2" width="14.460937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284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283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152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153</v>
      </c>
      <c r="C6" s="2">
        <v>41.06879774114482</v>
      </c>
      <c r="D6" s="2">
        <v>40.764612637597452</v>
      </c>
      <c r="E6" s="2">
        <v>40.511574525696133</v>
      </c>
      <c r="F6" s="2">
        <v>40.789818688657199</v>
      </c>
      <c r="G6" s="2">
        <v>41.516487057524529</v>
      </c>
      <c r="H6" s="2">
        <v>41.890956053203958</v>
      </c>
      <c r="I6" s="2">
        <v>42.439551290651153</v>
      </c>
      <c r="J6" s="2">
        <v>43.110165627454172</v>
      </c>
      <c r="K6" s="2">
        <v>42.789215604532693</v>
      </c>
      <c r="L6" s="2">
        <v>41.655101964937494</v>
      </c>
      <c r="M6" s="2">
        <v>42.608324752918868</v>
      </c>
      <c r="N6" s="2">
        <v>43.090611974734514</v>
      </c>
      <c r="O6" s="2">
        <v>42.836791956740292</v>
      </c>
      <c r="P6" s="56">
        <v>43.255279572442667</v>
      </c>
      <c r="Q6" s="2">
        <v>43.364888098982959</v>
      </c>
      <c r="R6" s="2">
        <v>43.587579118265182</v>
      </c>
      <c r="S6" s="2">
        <v>43.969417371980789</v>
      </c>
      <c r="T6" s="2">
        <v>44.129025221174587</v>
      </c>
      <c r="U6" s="2">
        <v>43.931829653624888</v>
      </c>
      <c r="V6" s="2">
        <v>45.055964945830581</v>
      </c>
      <c r="W6" s="54">
        <v>9.7085072463448593E-2</v>
      </c>
    </row>
    <row r="7" spans="1:23">
      <c r="B7" s="1" t="s">
        <v>154</v>
      </c>
      <c r="C7" s="2">
        <v>162.50040695427941</v>
      </c>
      <c r="D7" s="2">
        <v>164.08302283235244</v>
      </c>
      <c r="E7" s="2">
        <v>165.54110949932979</v>
      </c>
      <c r="F7" s="2">
        <v>166.59152714422635</v>
      </c>
      <c r="G7" s="2">
        <v>166.43389789074988</v>
      </c>
      <c r="H7" s="2">
        <v>165.89646006577198</v>
      </c>
      <c r="I7" s="2">
        <v>165.52429140714185</v>
      </c>
      <c r="J7" s="2">
        <v>165.47316201168456</v>
      </c>
      <c r="K7" s="2">
        <v>167.75041094377656</v>
      </c>
      <c r="L7" s="2">
        <v>170.15449493513063</v>
      </c>
      <c r="M7" s="2">
        <v>171.44233773449835</v>
      </c>
      <c r="N7" s="2">
        <v>170.81452308611591</v>
      </c>
      <c r="O7" s="2">
        <v>170.93087688020685</v>
      </c>
      <c r="P7" s="56">
        <v>171.05319802433212</v>
      </c>
      <c r="Q7" s="2">
        <v>170.72618033096359</v>
      </c>
      <c r="R7" s="2">
        <v>170.79926920358841</v>
      </c>
      <c r="S7" s="2">
        <v>171.42662226850751</v>
      </c>
      <c r="T7" s="2">
        <v>171.15704031101802</v>
      </c>
      <c r="U7" s="2">
        <v>169.99025198916672</v>
      </c>
      <c r="V7" s="2">
        <v>167.4745595512203</v>
      </c>
      <c r="W7" s="54">
        <v>3.0610093169430599E-2</v>
      </c>
    </row>
    <row r="8" spans="1:23" ht="15.5" thickBot="1">
      <c r="B8" s="1" t="s">
        <v>155</v>
      </c>
      <c r="C8" s="2">
        <v>20.795331518485671</v>
      </c>
      <c r="D8" s="2">
        <v>20.563627504356909</v>
      </c>
      <c r="E8" s="2">
        <v>20.425953759862857</v>
      </c>
      <c r="F8" s="2">
        <v>20.201587008903736</v>
      </c>
      <c r="G8" s="2">
        <v>20.108470969432709</v>
      </c>
      <c r="H8" s="2">
        <v>20.024223789802733</v>
      </c>
      <c r="I8" s="2">
        <v>20.155552150225915</v>
      </c>
      <c r="J8" s="2">
        <v>20.409539248970255</v>
      </c>
      <c r="K8" s="2">
        <v>20.185208141424248</v>
      </c>
      <c r="L8" s="2">
        <v>20.416311802117828</v>
      </c>
      <c r="M8" s="2">
        <v>20.582768482303372</v>
      </c>
      <c r="N8" s="2">
        <v>20.546214779810931</v>
      </c>
      <c r="O8" s="2">
        <v>20.733144015846818</v>
      </c>
      <c r="P8" s="56">
        <v>20.697111975802233</v>
      </c>
      <c r="Q8" s="2">
        <v>20.8819932954972</v>
      </c>
      <c r="R8" s="2">
        <v>20.807873862379736</v>
      </c>
      <c r="S8" s="2">
        <v>20.909807189508431</v>
      </c>
      <c r="T8" s="2">
        <v>20.472205777381276</v>
      </c>
      <c r="U8" s="2">
        <v>20.395799628182733</v>
      </c>
      <c r="V8" s="2">
        <v>20.392732421075387</v>
      </c>
      <c r="W8" s="54">
        <v>-1.93600711319462E-2</v>
      </c>
    </row>
    <row r="9" spans="1:23" ht="15.5" thickBot="1">
      <c r="B9" s="108" t="s">
        <v>55</v>
      </c>
      <c r="C9" s="103">
        <v>224.3645362139099</v>
      </c>
      <c r="D9" s="103">
        <v>225.41126297430679</v>
      </c>
      <c r="E9" s="103">
        <v>226.4786377848888</v>
      </c>
      <c r="F9" s="103">
        <v>227.58293284178728</v>
      </c>
      <c r="G9" s="103">
        <v>228.05885591770712</v>
      </c>
      <c r="H9" s="103">
        <v>227.81163990877866</v>
      </c>
      <c r="I9" s="103">
        <v>228.11939484801889</v>
      </c>
      <c r="J9" s="103">
        <v>228.99286688810898</v>
      </c>
      <c r="K9" s="103">
        <v>230.72483468973351</v>
      </c>
      <c r="L9" s="103">
        <v>232.22590870218596</v>
      </c>
      <c r="M9" s="103">
        <v>234.63343096972059</v>
      </c>
      <c r="N9" s="103">
        <v>234.45134984066135</v>
      </c>
      <c r="O9" s="103">
        <v>234.50081285279396</v>
      </c>
      <c r="P9" s="103">
        <v>235.00558957257704</v>
      </c>
      <c r="Q9" s="103">
        <v>234.97306172544376</v>
      </c>
      <c r="R9" s="103">
        <v>235.19472218423334</v>
      </c>
      <c r="S9" s="103">
        <v>236.30584682999674</v>
      </c>
      <c r="T9" s="103">
        <v>235.75827130957387</v>
      </c>
      <c r="U9" s="103">
        <v>234.31788127097437</v>
      </c>
      <c r="V9" s="103">
        <v>232.92325691812624</v>
      </c>
      <c r="W9" s="66">
        <v>3.8146495202149099E-2</v>
      </c>
    </row>
    <row r="10" spans="1:23">
      <c r="B10" s="155" t="s">
        <v>374</v>
      </c>
    </row>
    <row r="14" spans="1:23">
      <c r="A14" s="157" t="s">
        <v>377</v>
      </c>
    </row>
    <row r="15" spans="1:23">
      <c r="A15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W18"/>
  <sheetViews>
    <sheetView showGridLines="0" zoomScale="90" zoomScaleNormal="90" workbookViewId="0">
      <selection activeCell="Z16" sqref="Z16"/>
    </sheetView>
  </sheetViews>
  <sheetFormatPr baseColWidth="10" defaultRowHeight="15" outlineLevelCol="1"/>
  <cols>
    <col min="2" max="2" width="18.53515625" bestFit="1" customWidth="1"/>
    <col min="3" max="3" width="5.4609375" bestFit="1" customWidth="1"/>
    <col min="4" max="15" width="5.4609375" hidden="1" customWidth="1" outlineLevel="1"/>
    <col min="16" max="16" width="5.4609375" bestFit="1" customWidth="1" collapsed="1"/>
    <col min="17" max="22" width="5.4609375" bestFit="1" customWidth="1"/>
    <col min="23" max="23" width="10" bestFit="1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285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283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52</v>
      </c>
      <c r="C6" s="2">
        <v>148.36914256398242</v>
      </c>
      <c r="D6" s="2">
        <v>148.1300022748986</v>
      </c>
      <c r="E6" s="2">
        <v>147.27789672558941</v>
      </c>
      <c r="F6" s="2">
        <v>144.7132324522143</v>
      </c>
      <c r="G6" s="2">
        <v>141.93707123639157</v>
      </c>
      <c r="H6" s="2">
        <v>137.93802520063184</v>
      </c>
      <c r="I6" s="2">
        <v>133.80235852867199</v>
      </c>
      <c r="J6" s="2">
        <v>129.90797297936848</v>
      </c>
      <c r="K6" s="2">
        <v>127.43540535041775</v>
      </c>
      <c r="L6" s="2">
        <v>124.86055209008089</v>
      </c>
      <c r="M6" s="2">
        <v>121.58272878268178</v>
      </c>
      <c r="N6" s="2">
        <v>117.4031372901218</v>
      </c>
      <c r="O6" s="2">
        <v>112.54669432428548</v>
      </c>
      <c r="P6" s="56">
        <v>107.78788888042861</v>
      </c>
      <c r="Q6" s="2">
        <v>103.45783699198488</v>
      </c>
      <c r="R6" s="2">
        <v>98.783304252354014</v>
      </c>
      <c r="S6" s="2">
        <v>94.984172138954307</v>
      </c>
      <c r="T6" s="2">
        <v>92.74112901143765</v>
      </c>
      <c r="U6" s="2">
        <v>92.1723770150154</v>
      </c>
      <c r="V6" s="2">
        <v>89.519751237258717</v>
      </c>
      <c r="W6" s="54">
        <v>-0.39664171612601701</v>
      </c>
    </row>
    <row r="7" spans="1:23">
      <c r="B7" s="1" t="s">
        <v>53</v>
      </c>
      <c r="C7" s="2">
        <v>60.981404292241045</v>
      </c>
      <c r="D7" s="2">
        <v>62.319480246050674</v>
      </c>
      <c r="E7" s="2">
        <v>64.07143352636848</v>
      </c>
      <c r="F7" s="2">
        <v>67.325989613532258</v>
      </c>
      <c r="G7" s="2">
        <v>70.81683429272897</v>
      </c>
      <c r="H7" s="2">
        <v>74.404834743158005</v>
      </c>
      <c r="I7" s="2">
        <v>78.387378389454938</v>
      </c>
      <c r="J7" s="2">
        <v>82.811002454744056</v>
      </c>
      <c r="K7" s="2">
        <v>87.065177550091818</v>
      </c>
      <c r="L7" s="2">
        <v>91.154256207667814</v>
      </c>
      <c r="M7" s="2">
        <v>96.268237193238576</v>
      </c>
      <c r="N7" s="2">
        <v>100.70883381295849</v>
      </c>
      <c r="O7" s="2">
        <v>105.22276405815489</v>
      </c>
      <c r="P7" s="56">
        <v>110.40088579238159</v>
      </c>
      <c r="Q7" s="2">
        <v>114.39730168642146</v>
      </c>
      <c r="R7" s="2">
        <v>117.87731665830751</v>
      </c>
      <c r="S7" s="2">
        <v>120.89399781434156</v>
      </c>
      <c r="T7" s="2">
        <v>121.16249213600065</v>
      </c>
      <c r="U7" s="2">
        <v>118.58194604209098</v>
      </c>
      <c r="V7" s="2">
        <v>119.61201455659688</v>
      </c>
      <c r="W7" s="54">
        <v>0.96145064130337998</v>
      </c>
    </row>
    <row r="8" spans="1:23">
      <c r="B8" s="1" t="s">
        <v>156</v>
      </c>
      <c r="C8" s="2">
        <v>4.3170166976264976</v>
      </c>
      <c r="D8" s="2">
        <v>4.0398562482743277</v>
      </c>
      <c r="E8" s="2">
        <v>3.8566856692212603</v>
      </c>
      <c r="F8" s="2">
        <v>3.5867812581307574</v>
      </c>
      <c r="G8" s="2">
        <v>3.4480867937034323</v>
      </c>
      <c r="H8" s="2">
        <v>3.3182207226961955</v>
      </c>
      <c r="I8" s="2">
        <v>3.3308746802406564</v>
      </c>
      <c r="J8" s="2">
        <v>3.4661016805814304</v>
      </c>
      <c r="K8" s="2">
        <v>3.1229233749226006</v>
      </c>
      <c r="L8" s="2">
        <v>3.235094040260142</v>
      </c>
      <c r="M8" s="2">
        <v>3.2825315938661719</v>
      </c>
      <c r="N8" s="2">
        <v>3.2333725013192183</v>
      </c>
      <c r="O8" s="2">
        <v>3.4076769993800369</v>
      </c>
      <c r="P8" s="56">
        <v>3.359</v>
      </c>
      <c r="Q8" s="2">
        <v>3.536</v>
      </c>
      <c r="R8" s="2">
        <v>3.4539999999999997</v>
      </c>
      <c r="S8" s="2">
        <v>3.5590000000000002</v>
      </c>
      <c r="T8" s="2">
        <v>3.1244651162790706</v>
      </c>
      <c r="U8" s="2">
        <v>3.0511255813953486</v>
      </c>
      <c r="V8" s="2">
        <v>3.0511255813953486</v>
      </c>
      <c r="W8" s="54">
        <v>-0.29323285150301598</v>
      </c>
    </row>
    <row r="9" spans="1:23">
      <c r="B9" s="1" t="s">
        <v>157</v>
      </c>
      <c r="C9" s="2">
        <v>6.7121960353958593E-2</v>
      </c>
      <c r="D9" s="2">
        <v>7.963670307345759E-2</v>
      </c>
      <c r="E9" s="2">
        <v>7.3184411870542004E-2</v>
      </c>
      <c r="F9" s="2">
        <v>9.3846026246536846E-2</v>
      </c>
      <c r="G9" s="2">
        <v>0.14031255466232756</v>
      </c>
      <c r="H9" s="2">
        <v>0.25974452612752597</v>
      </c>
      <c r="I9" s="2">
        <v>0.32880727814630395</v>
      </c>
      <c r="J9" s="2">
        <v>0.42975780779379869</v>
      </c>
      <c r="K9" s="2">
        <v>0.45665288163757473</v>
      </c>
      <c r="L9" s="2">
        <v>0.41178440603150479</v>
      </c>
      <c r="M9" s="2">
        <v>0.49481105187370217</v>
      </c>
      <c r="N9" s="2">
        <v>0.57163452472247778</v>
      </c>
      <c r="O9" s="2">
        <v>0.63805179015316216</v>
      </c>
      <c r="P9" s="56">
        <v>0.63821799345736896</v>
      </c>
      <c r="Q9" s="2">
        <v>1.0057341844533589</v>
      </c>
      <c r="R9" s="2">
        <v>2.2489015961376913</v>
      </c>
      <c r="S9" s="2">
        <v>3.7642724311795841</v>
      </c>
      <c r="T9" s="2">
        <v>5.792931522745433</v>
      </c>
      <c r="U9" s="2">
        <v>7.6307334036947942</v>
      </c>
      <c r="V9" s="2">
        <v>7.9353823790627684</v>
      </c>
      <c r="W9" s="54">
        <v>117.22334057611801</v>
      </c>
    </row>
    <row r="10" spans="1:23">
      <c r="B10" s="1" t="s">
        <v>158</v>
      </c>
      <c r="C10" s="2">
        <v>0.29381314074735726</v>
      </c>
      <c r="D10" s="2">
        <v>0.30186378580522027</v>
      </c>
      <c r="E10" s="2">
        <v>0.30343355327575305</v>
      </c>
      <c r="F10" s="2">
        <v>0.30189941128541975</v>
      </c>
      <c r="G10" s="2">
        <v>0.31819225632495224</v>
      </c>
      <c r="H10" s="2">
        <v>0.34207565339605461</v>
      </c>
      <c r="I10" s="2">
        <v>0.32742160193952213</v>
      </c>
      <c r="J10" s="2">
        <v>0.49884801374255072</v>
      </c>
      <c r="K10" s="2">
        <v>0.53004074453433203</v>
      </c>
      <c r="L10" s="2">
        <v>0.73252622367577924</v>
      </c>
      <c r="M10" s="2">
        <v>0.81912461461253794</v>
      </c>
      <c r="N10" s="2">
        <v>0.66223172337064606</v>
      </c>
      <c r="O10" s="2">
        <v>0.65984061054574605</v>
      </c>
      <c r="P10" s="56">
        <v>0.64991508652666996</v>
      </c>
      <c r="Q10" s="2">
        <v>0.64986160810973681</v>
      </c>
      <c r="R10" s="2">
        <v>0.63368028121101139</v>
      </c>
      <c r="S10" s="2">
        <v>0.64332868922405129</v>
      </c>
      <c r="T10" s="2">
        <v>0.61697420740104725</v>
      </c>
      <c r="U10" s="2">
        <v>0.63839895749809095</v>
      </c>
      <c r="V10" s="2">
        <v>0.61880730903388015</v>
      </c>
      <c r="W10" s="54">
        <v>1.1061253675034799</v>
      </c>
    </row>
    <row r="11" spans="1:23" ht="15.5" thickBot="1">
      <c r="B11" s="1" t="s">
        <v>44</v>
      </c>
      <c r="C11" s="2">
        <v>10.336037558958537</v>
      </c>
      <c r="D11" s="2">
        <v>10.540423716204536</v>
      </c>
      <c r="E11" s="2">
        <v>10.896003898563286</v>
      </c>
      <c r="F11" s="2">
        <v>11.561184080378052</v>
      </c>
      <c r="G11" s="2">
        <v>11.398358783895869</v>
      </c>
      <c r="H11" s="2">
        <v>11.548739062769064</v>
      </c>
      <c r="I11" s="2">
        <v>11.942554369565572</v>
      </c>
      <c r="J11" s="2">
        <v>11.879183951878646</v>
      </c>
      <c r="K11" s="2">
        <v>12.114634788129379</v>
      </c>
      <c r="L11" s="2">
        <v>11.831695734469781</v>
      </c>
      <c r="M11" s="2">
        <v>12.18599773344787</v>
      </c>
      <c r="N11" s="2">
        <v>11.872139988168714</v>
      </c>
      <c r="O11" s="2">
        <v>12.025785070274651</v>
      </c>
      <c r="P11" s="56">
        <v>12.169681819782758</v>
      </c>
      <c r="Q11" s="2">
        <v>11.926327254474296</v>
      </c>
      <c r="R11" s="2">
        <v>12.197519396223198</v>
      </c>
      <c r="S11" s="2">
        <v>12.461075756297195</v>
      </c>
      <c r="T11" s="2">
        <v>12.320279315710147</v>
      </c>
      <c r="U11" s="2">
        <v>12.243300271279747</v>
      </c>
      <c r="V11" s="2">
        <v>12.186175854778702</v>
      </c>
      <c r="W11" s="54">
        <v>0.178998797679155</v>
      </c>
    </row>
    <row r="12" spans="1:23" ht="15.5" thickBot="1">
      <c r="B12" s="108" t="s">
        <v>55</v>
      </c>
      <c r="C12" s="103">
        <v>224.36453621390982</v>
      </c>
      <c r="D12" s="103">
        <v>225.41126297430682</v>
      </c>
      <c r="E12" s="103">
        <v>226.47863778488875</v>
      </c>
      <c r="F12" s="103">
        <v>227.58293284178734</v>
      </c>
      <c r="G12" s="103">
        <v>228.05885591770712</v>
      </c>
      <c r="H12" s="103">
        <v>227.81163990877869</v>
      </c>
      <c r="I12" s="103">
        <v>228.11939484801903</v>
      </c>
      <c r="J12" s="103">
        <v>228.99286688810898</v>
      </c>
      <c r="K12" s="103">
        <v>230.72483468973346</v>
      </c>
      <c r="L12" s="103">
        <v>232.22590870218593</v>
      </c>
      <c r="M12" s="103">
        <v>234.63343096972062</v>
      </c>
      <c r="N12" s="103">
        <v>234.45134984066135</v>
      </c>
      <c r="O12" s="103">
        <v>234.50081285279398</v>
      </c>
      <c r="P12" s="103">
        <v>235.00558957257704</v>
      </c>
      <c r="Q12" s="103">
        <v>234.97306172544376</v>
      </c>
      <c r="R12" s="103">
        <v>235.1947221842334</v>
      </c>
      <c r="S12" s="103">
        <v>236.30584682999668</v>
      </c>
      <c r="T12" s="103">
        <v>235.75827130957401</v>
      </c>
      <c r="U12" s="103">
        <v>234.31788127097434</v>
      </c>
      <c r="V12" s="103">
        <v>232.9232569181263</v>
      </c>
      <c r="W12" s="66">
        <v>3.8146495202149702E-2</v>
      </c>
    </row>
    <row r="13" spans="1:23">
      <c r="B13" s="155" t="s">
        <v>374</v>
      </c>
    </row>
    <row r="17" spans="1:1">
      <c r="A17" s="157" t="s">
        <v>377</v>
      </c>
    </row>
    <row r="18" spans="1:1">
      <c r="A18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J39"/>
  <sheetViews>
    <sheetView showGridLines="0" zoomScale="90" zoomScaleNormal="90" workbookViewId="0">
      <selection activeCell="P20" sqref="P20"/>
    </sheetView>
  </sheetViews>
  <sheetFormatPr baseColWidth="10" defaultRowHeight="15"/>
  <cols>
    <col min="2" max="2" width="21.765625" bestFit="1" customWidth="1"/>
    <col min="3" max="3" width="13" bestFit="1" customWidth="1"/>
    <col min="4" max="4" width="13.07421875" bestFit="1" customWidth="1"/>
    <col min="5" max="5" width="4.765625" bestFit="1" customWidth="1"/>
    <col min="6" max="6" width="4.53515625" bestFit="1" customWidth="1"/>
    <col min="7" max="7" width="4.4609375" bestFit="1" customWidth="1"/>
    <col min="8" max="8" width="8.3046875" bestFit="1" customWidth="1"/>
    <col min="9" max="9" width="7.4609375" bestFit="1" customWidth="1"/>
    <col min="10" max="10" width="5.4609375" bestFit="1" customWidth="1"/>
  </cols>
  <sheetData>
    <row r="1" spans="1:10">
      <c r="A1" s="156" t="s">
        <v>376</v>
      </c>
    </row>
    <row r="3" spans="1:10" ht="16">
      <c r="B3" s="71" t="s">
        <v>396</v>
      </c>
      <c r="C3" s="71"/>
      <c r="D3" s="71"/>
      <c r="E3" s="71"/>
      <c r="F3" s="71"/>
      <c r="G3" s="71"/>
      <c r="H3" s="71"/>
      <c r="I3" s="71"/>
      <c r="J3" s="71"/>
    </row>
    <row r="4" spans="1:10">
      <c r="B4" s="72" t="s">
        <v>286</v>
      </c>
      <c r="C4" s="72"/>
      <c r="D4" s="72"/>
      <c r="E4" s="72"/>
      <c r="F4" s="72"/>
      <c r="G4" s="72"/>
      <c r="H4" s="72"/>
      <c r="I4" s="72"/>
      <c r="J4" s="72"/>
    </row>
    <row r="5" spans="1:10">
      <c r="B5" s="7" t="s">
        <v>31</v>
      </c>
      <c r="C5" s="11" t="s">
        <v>397</v>
      </c>
      <c r="D5" s="11" t="s">
        <v>159</v>
      </c>
      <c r="E5" s="11" t="s">
        <v>160</v>
      </c>
      <c r="F5" s="11" t="s">
        <v>161</v>
      </c>
      <c r="G5" s="11" t="s">
        <v>162</v>
      </c>
      <c r="H5" s="11" t="s">
        <v>163</v>
      </c>
      <c r="I5" s="11" t="s">
        <v>164</v>
      </c>
      <c r="J5" s="11" t="s">
        <v>165</v>
      </c>
    </row>
    <row r="6" spans="1:10">
      <c r="B6" s="13">
        <v>2010</v>
      </c>
    </row>
    <row r="7" spans="1:10">
      <c r="B7" s="19" t="s">
        <v>52</v>
      </c>
      <c r="C7" s="29">
        <v>114.39203461437766</v>
      </c>
      <c r="D7" s="29">
        <v>2.7670352682691983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30">
        <v>117.15906988264686</v>
      </c>
    </row>
    <row r="8" spans="1:10">
      <c r="B8" s="19" t="s">
        <v>53</v>
      </c>
      <c r="C8" s="29">
        <v>39.343511745226245</v>
      </c>
      <c r="D8" s="29">
        <v>0</v>
      </c>
      <c r="E8" s="29">
        <v>0</v>
      </c>
      <c r="F8" s="29">
        <v>0</v>
      </c>
      <c r="G8" s="29">
        <v>5.2072787040957014</v>
      </c>
      <c r="H8" s="29">
        <v>0</v>
      </c>
      <c r="I8" s="29">
        <v>0</v>
      </c>
      <c r="J8" s="30">
        <v>44.550790449321944</v>
      </c>
    </row>
    <row r="9" spans="1:10">
      <c r="B9" s="19" t="s">
        <v>166</v>
      </c>
      <c r="C9" s="29">
        <v>0</v>
      </c>
      <c r="D9" s="29">
        <v>1.9966613937056149E-4</v>
      </c>
      <c r="E9" s="29">
        <v>7.9384536344915251</v>
      </c>
      <c r="F9" s="29">
        <v>0.65471205664513143</v>
      </c>
      <c r="G9" s="29">
        <v>0</v>
      </c>
      <c r="H9" s="29">
        <v>0.40920684213387942</v>
      </c>
      <c r="I9" s="29">
        <v>0</v>
      </c>
      <c r="J9" s="30">
        <v>9.0025721994099079</v>
      </c>
    </row>
    <row r="10" spans="1:10">
      <c r="B10" s="19" t="s">
        <v>167</v>
      </c>
      <c r="C10" s="29">
        <v>0.30579688956453238</v>
      </c>
      <c r="D10" s="29">
        <v>0</v>
      </c>
      <c r="E10" s="29">
        <v>0</v>
      </c>
      <c r="F10" s="29">
        <v>0</v>
      </c>
      <c r="G10" s="29">
        <v>0.145361489649875</v>
      </c>
      <c r="H10" s="29">
        <v>0</v>
      </c>
      <c r="I10" s="29">
        <v>0</v>
      </c>
      <c r="J10" s="30">
        <v>0.45115837921440738</v>
      </c>
    </row>
    <row r="11" spans="1:10">
      <c r="B11" s="19" t="s">
        <v>168</v>
      </c>
      <c r="C11" s="29">
        <v>0.14731557375795629</v>
      </c>
      <c r="D11" s="29">
        <v>3.8474902343139117E-5</v>
      </c>
      <c r="E11" s="29">
        <v>0</v>
      </c>
      <c r="F11" s="29">
        <v>0</v>
      </c>
      <c r="G11" s="29">
        <v>1.9266157373578008E-2</v>
      </c>
      <c r="H11" s="29">
        <v>0</v>
      </c>
      <c r="I11" s="29">
        <v>0</v>
      </c>
      <c r="J11" s="30">
        <v>0.16662020603387742</v>
      </c>
    </row>
    <row r="12" spans="1:10">
      <c r="B12" s="19" t="s">
        <v>169</v>
      </c>
      <c r="C12" s="29">
        <v>7.5999854069346798E-2</v>
      </c>
      <c r="D12" s="29">
        <v>0</v>
      </c>
      <c r="E12" s="29">
        <v>0</v>
      </c>
      <c r="F12" s="29">
        <v>0</v>
      </c>
      <c r="G12" s="29">
        <v>3.6126763802030157E-2</v>
      </c>
      <c r="H12" s="29">
        <v>0</v>
      </c>
      <c r="I12" s="29">
        <v>0</v>
      </c>
      <c r="J12" s="30">
        <v>0.11212661787137695</v>
      </c>
    </row>
    <row r="13" spans="1:10" ht="15.5" thickBot="1">
      <c r="B13" s="19" t="s">
        <v>54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1.3540342921933088</v>
      </c>
      <c r="J13" s="30">
        <v>1.3540342921933088</v>
      </c>
    </row>
    <row r="14" spans="1:10" ht="15.5" thickBot="1">
      <c r="B14" s="18" t="s">
        <v>23</v>
      </c>
      <c r="C14" s="32">
        <v>154.26465867699577</v>
      </c>
      <c r="D14" s="32">
        <v>2.7672734093109121</v>
      </c>
      <c r="E14" s="32">
        <v>7.9384536344915251</v>
      </c>
      <c r="F14" s="32">
        <v>0.65471205664513143</v>
      </c>
      <c r="G14" s="32">
        <v>5.4080331149211842</v>
      </c>
      <c r="H14" s="32">
        <v>0.40920684213387942</v>
      </c>
      <c r="I14" s="32">
        <v>1.3540342921933088</v>
      </c>
      <c r="J14" s="33">
        <v>172.7963720266917</v>
      </c>
    </row>
    <row r="15" spans="1:10">
      <c r="B15" s="13">
        <v>2018</v>
      </c>
      <c r="C15" s="27"/>
      <c r="D15" s="27"/>
      <c r="E15" s="27"/>
      <c r="F15" s="27"/>
      <c r="G15" s="27"/>
      <c r="H15" s="27"/>
      <c r="I15" s="27"/>
      <c r="J15" s="28"/>
    </row>
    <row r="16" spans="1:10">
      <c r="B16" s="19" t="s">
        <v>52</v>
      </c>
      <c r="C16" s="29">
        <v>85.952837007451976</v>
      </c>
      <c r="D16" s="29">
        <v>3.1274640846370683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30">
        <v>89.080301092089044</v>
      </c>
    </row>
    <row r="17" spans="2:10">
      <c r="B17" s="19" t="s">
        <v>53</v>
      </c>
      <c r="C17" s="29">
        <v>60.609531186047683</v>
      </c>
      <c r="D17" s="29">
        <v>0</v>
      </c>
      <c r="E17" s="29">
        <v>0</v>
      </c>
      <c r="F17" s="29">
        <v>0</v>
      </c>
      <c r="G17" s="29">
        <v>5.5610186190933311</v>
      </c>
      <c r="H17" s="29">
        <v>0</v>
      </c>
      <c r="I17" s="29">
        <v>0</v>
      </c>
      <c r="J17" s="30">
        <v>66.170549805141007</v>
      </c>
    </row>
    <row r="18" spans="2:10">
      <c r="B18" s="19" t="s">
        <v>166</v>
      </c>
      <c r="C18" s="29">
        <v>0.22877549448802573</v>
      </c>
      <c r="D18" s="29">
        <v>4.2741826716031859E-3</v>
      </c>
      <c r="E18" s="29">
        <v>8.2846145843962127</v>
      </c>
      <c r="F18" s="29">
        <v>0.73797828584863601</v>
      </c>
      <c r="G18" s="29">
        <v>1.896001422738134E-2</v>
      </c>
      <c r="H18" s="29">
        <v>0.35322420503530427</v>
      </c>
      <c r="I18" s="29">
        <v>0</v>
      </c>
      <c r="J18" s="30">
        <v>9.6278267666671624</v>
      </c>
    </row>
    <row r="19" spans="2:10">
      <c r="B19" s="19" t="s">
        <v>167</v>
      </c>
      <c r="C19" s="29">
        <v>0.24614325894841749</v>
      </c>
      <c r="D19" s="29">
        <v>0</v>
      </c>
      <c r="E19" s="29">
        <v>0</v>
      </c>
      <c r="F19" s="29">
        <v>0</v>
      </c>
      <c r="G19" s="29">
        <v>0.11504907617535386</v>
      </c>
      <c r="H19" s="29">
        <v>0</v>
      </c>
      <c r="I19" s="29">
        <v>0</v>
      </c>
      <c r="J19" s="30">
        <v>0.36119233512377136</v>
      </c>
    </row>
    <row r="20" spans="2:10">
      <c r="B20" s="19" t="s">
        <v>168</v>
      </c>
      <c r="C20" s="29">
        <v>4.3192659152566026</v>
      </c>
      <c r="D20" s="29">
        <v>3.2193125702041421E-2</v>
      </c>
      <c r="E20" s="29">
        <v>0</v>
      </c>
      <c r="F20" s="29">
        <v>0</v>
      </c>
      <c r="G20" s="29">
        <v>0.2998000009331897</v>
      </c>
      <c r="H20" s="29">
        <v>0</v>
      </c>
      <c r="I20" s="29">
        <v>0</v>
      </c>
      <c r="J20" s="30">
        <v>4.6512590418918336</v>
      </c>
    </row>
    <row r="21" spans="2:10">
      <c r="B21" s="19" t="s">
        <v>169</v>
      </c>
      <c r="C21" s="29">
        <v>6.4855259104167506E-2</v>
      </c>
      <c r="D21" s="29">
        <v>0</v>
      </c>
      <c r="E21" s="29">
        <v>0</v>
      </c>
      <c r="F21" s="29">
        <v>0</v>
      </c>
      <c r="G21" s="29">
        <v>3.4267689149732071E-2</v>
      </c>
      <c r="H21" s="29">
        <v>0</v>
      </c>
      <c r="I21" s="29">
        <v>0</v>
      </c>
      <c r="J21" s="30">
        <v>9.9122948253899584E-2</v>
      </c>
    </row>
    <row r="22" spans="2:10" ht="15.5" thickBot="1">
      <c r="B22" s="19" t="s">
        <v>54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1.269879069767442</v>
      </c>
      <c r="J22" s="30">
        <v>1.269879069767442</v>
      </c>
    </row>
    <row r="23" spans="2:10" ht="15.5" thickBot="1">
      <c r="B23" s="18" t="s">
        <v>23</v>
      </c>
      <c r="C23" s="32">
        <v>151.42140812129688</v>
      </c>
      <c r="D23" s="32">
        <v>3.1639313930107131</v>
      </c>
      <c r="E23" s="32">
        <v>8.2846145843962127</v>
      </c>
      <c r="F23" s="32">
        <v>0.73797828584863601</v>
      </c>
      <c r="G23" s="32">
        <v>6.0290953995789875</v>
      </c>
      <c r="H23" s="32">
        <v>0.35322420503530427</v>
      </c>
      <c r="I23" s="32">
        <v>1.269879069767442</v>
      </c>
      <c r="J23" s="33">
        <v>171.26013105893421</v>
      </c>
    </row>
    <row r="24" spans="2:10">
      <c r="B24" s="13">
        <v>2019</v>
      </c>
      <c r="C24" s="27"/>
      <c r="D24" s="27"/>
      <c r="E24" s="27"/>
      <c r="F24" s="27"/>
      <c r="G24" s="27"/>
      <c r="H24" s="27"/>
      <c r="I24" s="27"/>
      <c r="J24" s="28"/>
    </row>
    <row r="25" spans="2:10">
      <c r="B25" s="19" t="s">
        <v>52</v>
      </c>
      <c r="C25" s="29">
        <v>83.367376644434302</v>
      </c>
      <c r="D25" s="29">
        <v>3.1172027043854507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30">
        <v>86.48457934881975</v>
      </c>
    </row>
    <row r="26" spans="2:10">
      <c r="B26" s="19" t="s">
        <v>53</v>
      </c>
      <c r="C26" s="29">
        <v>60.53750451287852</v>
      </c>
      <c r="D26" s="29">
        <v>0</v>
      </c>
      <c r="E26" s="29">
        <v>0</v>
      </c>
      <c r="F26" s="29">
        <v>0</v>
      </c>
      <c r="G26" s="29">
        <v>5.6123205075219174</v>
      </c>
      <c r="H26" s="29">
        <v>0</v>
      </c>
      <c r="I26" s="29">
        <v>0</v>
      </c>
      <c r="J26" s="30">
        <v>66.149825020400442</v>
      </c>
    </row>
    <row r="27" spans="2:10">
      <c r="B27" s="19" t="s">
        <v>166</v>
      </c>
      <c r="C27" s="29">
        <v>0.32408612990463093</v>
      </c>
      <c r="D27" s="29">
        <v>4.670419799575368E-3</v>
      </c>
      <c r="E27" s="29">
        <v>8.1244862586747999</v>
      </c>
      <c r="F27" s="29">
        <v>0.72750342838029247</v>
      </c>
      <c r="G27" s="29">
        <v>2.1494762135452986E-2</v>
      </c>
      <c r="H27" s="29">
        <v>0.348210543694498</v>
      </c>
      <c r="I27" s="29">
        <v>0</v>
      </c>
      <c r="J27" s="30">
        <v>9.5504515425892471</v>
      </c>
    </row>
    <row r="28" spans="2:10">
      <c r="B28" s="19" t="s">
        <v>167</v>
      </c>
      <c r="C28" s="29">
        <v>0.24351075931618674</v>
      </c>
      <c r="D28" s="29">
        <v>0</v>
      </c>
      <c r="E28" s="29">
        <v>0</v>
      </c>
      <c r="F28" s="29">
        <v>0</v>
      </c>
      <c r="G28" s="29">
        <v>0.10596276205575492</v>
      </c>
      <c r="H28" s="29">
        <v>0</v>
      </c>
      <c r="I28" s="29">
        <v>0</v>
      </c>
      <c r="J28" s="30">
        <v>0.34947352137194165</v>
      </c>
    </row>
    <row r="29" spans="2:10">
      <c r="B29" s="19" t="s">
        <v>168</v>
      </c>
      <c r="C29" s="29">
        <v>4.4920409300652713</v>
      </c>
      <c r="D29" s="29">
        <v>3.7699074103499139E-2</v>
      </c>
      <c r="E29" s="29">
        <v>0</v>
      </c>
      <c r="F29" s="29">
        <v>0</v>
      </c>
      <c r="G29" s="29">
        <v>0.30788964086479437</v>
      </c>
      <c r="H29" s="29">
        <v>0</v>
      </c>
      <c r="I29" s="29">
        <v>0</v>
      </c>
      <c r="J29" s="30">
        <v>4.837629645033565</v>
      </c>
    </row>
    <row r="30" spans="2:10">
      <c r="B30" s="19" t="s">
        <v>169</v>
      </c>
      <c r="C30" s="29">
        <v>6.8818463714274233E-2</v>
      </c>
      <c r="D30" s="29">
        <v>0</v>
      </c>
      <c r="E30" s="29">
        <v>0</v>
      </c>
      <c r="F30" s="29">
        <v>0</v>
      </c>
      <c r="G30" s="29">
        <v>3.3782009291124342E-2</v>
      </c>
      <c r="H30" s="29">
        <v>0</v>
      </c>
      <c r="I30" s="29">
        <v>0</v>
      </c>
      <c r="J30" s="30">
        <v>0.10260047300539857</v>
      </c>
    </row>
    <row r="31" spans="2:10" ht="15.5" thickBot="1">
      <c r="B31" s="19" t="s">
        <v>54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1.269879069767442</v>
      </c>
      <c r="J31" s="30">
        <v>1.269879069767442</v>
      </c>
    </row>
    <row r="32" spans="2:10" ht="15.5" thickBot="1">
      <c r="B32" s="18" t="s">
        <v>23</v>
      </c>
      <c r="C32" s="39">
        <v>149.03333744031318</v>
      </c>
      <c r="D32" s="39">
        <v>3.1595721982885254</v>
      </c>
      <c r="E32" s="39">
        <v>8.1244862586747999</v>
      </c>
      <c r="F32" s="39">
        <v>0.72750342838029247</v>
      </c>
      <c r="G32" s="39">
        <v>6.0814496818690449</v>
      </c>
      <c r="H32" s="39">
        <v>0.348210543694498</v>
      </c>
      <c r="I32" s="39">
        <v>1.269879069767442</v>
      </c>
      <c r="J32" s="33">
        <v>168.74443862098781</v>
      </c>
    </row>
    <row r="33" spans="1:2">
      <c r="B33" s="87" t="s">
        <v>170</v>
      </c>
    </row>
    <row r="34" spans="1:2">
      <c r="B34" s="155" t="s">
        <v>367</v>
      </c>
    </row>
    <row r="38" spans="1:2">
      <c r="A38" s="157" t="s">
        <v>377</v>
      </c>
    </row>
    <row r="39" spans="1:2">
      <c r="A39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J30"/>
  <sheetViews>
    <sheetView showGridLines="0" zoomScale="90" zoomScaleNormal="90" workbookViewId="0">
      <selection activeCell="K34" sqref="K34"/>
    </sheetView>
  </sheetViews>
  <sheetFormatPr baseColWidth="10" defaultRowHeight="15"/>
  <cols>
    <col min="2" max="2" width="21.765625" bestFit="1" customWidth="1"/>
    <col min="3" max="3" width="13" bestFit="1" customWidth="1"/>
    <col min="4" max="4" width="13.07421875" bestFit="1" customWidth="1"/>
    <col min="5" max="5" width="4.765625" bestFit="1" customWidth="1"/>
    <col min="6" max="6" width="4.69140625" bestFit="1" customWidth="1"/>
    <col min="7" max="7" width="5.69140625" bestFit="1" customWidth="1"/>
    <col min="8" max="8" width="8.3046875" bestFit="1" customWidth="1"/>
    <col min="9" max="9" width="7.4609375" bestFit="1" customWidth="1"/>
    <col min="10" max="10" width="6.53515625" bestFit="1" customWidth="1"/>
  </cols>
  <sheetData>
    <row r="1" spans="1:10">
      <c r="A1" s="156" t="s">
        <v>376</v>
      </c>
    </row>
    <row r="3" spans="1:10" ht="16">
      <c r="B3" s="71" t="s">
        <v>287</v>
      </c>
      <c r="C3" s="71"/>
      <c r="D3" s="71"/>
      <c r="E3" s="71"/>
      <c r="F3" s="71"/>
      <c r="G3" s="71"/>
      <c r="H3" s="71"/>
      <c r="I3" s="71"/>
      <c r="J3" s="71"/>
    </row>
    <row r="4" spans="1:10">
      <c r="B4" s="72" t="s">
        <v>288</v>
      </c>
      <c r="C4" s="72"/>
      <c r="D4" s="72"/>
      <c r="E4" s="72"/>
      <c r="F4" s="72"/>
      <c r="G4" s="72"/>
      <c r="H4" s="72"/>
      <c r="I4" s="72"/>
      <c r="J4" s="72"/>
    </row>
    <row r="5" spans="1:10">
      <c r="B5" s="7" t="s">
        <v>31</v>
      </c>
      <c r="C5" s="11" t="s">
        <v>397</v>
      </c>
      <c r="D5" s="11" t="s">
        <v>159</v>
      </c>
      <c r="E5" s="11" t="s">
        <v>160</v>
      </c>
      <c r="F5" s="11" t="s">
        <v>161</v>
      </c>
      <c r="G5" s="11" t="s">
        <v>162</v>
      </c>
      <c r="H5" s="11" t="s">
        <v>163</v>
      </c>
      <c r="I5" s="11" t="s">
        <v>164</v>
      </c>
      <c r="J5" s="11" t="s">
        <v>165</v>
      </c>
    </row>
    <row r="6" spans="1:10">
      <c r="B6" s="13">
        <v>2010</v>
      </c>
    </row>
    <row r="7" spans="1:10">
      <c r="B7" s="19" t="s">
        <v>52</v>
      </c>
      <c r="C7" s="21">
        <v>0.66200483998997173</v>
      </c>
      <c r="D7" s="21">
        <v>1.6013271782359971E-2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2">
        <v>0.67801811177233173</v>
      </c>
    </row>
    <row r="8" spans="1:10">
      <c r="B8" s="19" t="s">
        <v>53</v>
      </c>
      <c r="C8" s="21">
        <v>0.22768713997738846</v>
      </c>
      <c r="D8" s="21">
        <v>0</v>
      </c>
      <c r="E8" s="21">
        <v>0</v>
      </c>
      <c r="F8" s="21">
        <v>0</v>
      </c>
      <c r="G8" s="21">
        <v>3.0135347420901508E-2</v>
      </c>
      <c r="H8" s="21">
        <v>0</v>
      </c>
      <c r="I8" s="21">
        <v>0</v>
      </c>
      <c r="J8" s="22">
        <v>0.25782248739828995</v>
      </c>
    </row>
    <row r="9" spans="1:10">
      <c r="B9" s="19" t="s">
        <v>166</v>
      </c>
      <c r="C9" s="21">
        <v>0</v>
      </c>
      <c r="D9" s="21">
        <v>1.1554996035432922E-6</v>
      </c>
      <c r="E9" s="21">
        <v>4.5941089742701773E-2</v>
      </c>
      <c r="F9" s="21">
        <v>3.7889224696453618E-3</v>
      </c>
      <c r="G9" s="21">
        <v>0</v>
      </c>
      <c r="H9" s="21">
        <v>2.3681448709505868E-3</v>
      </c>
      <c r="I9" s="21">
        <v>0</v>
      </c>
      <c r="J9" s="22">
        <v>5.2099312582901271E-2</v>
      </c>
    </row>
    <row r="10" spans="1:10">
      <c r="B10" s="19" t="s">
        <v>167</v>
      </c>
      <c r="C10" s="21">
        <v>1.7696950808509812E-3</v>
      </c>
      <c r="D10" s="21">
        <v>0</v>
      </c>
      <c r="E10" s="21">
        <v>0</v>
      </c>
      <c r="F10" s="21">
        <v>0</v>
      </c>
      <c r="G10" s="21">
        <v>8.4122998616788746E-4</v>
      </c>
      <c r="H10" s="21">
        <v>0</v>
      </c>
      <c r="I10" s="21">
        <v>0</v>
      </c>
      <c r="J10" s="22">
        <v>2.6109250670188688E-3</v>
      </c>
    </row>
    <row r="11" spans="1:10">
      <c r="B11" s="19" t="s">
        <v>168</v>
      </c>
      <c r="C11" s="21">
        <v>8.5253858070122323E-4</v>
      </c>
      <c r="D11" s="21">
        <v>2.2266035965845354E-7</v>
      </c>
      <c r="E11" s="21">
        <v>0</v>
      </c>
      <c r="F11" s="21">
        <v>0</v>
      </c>
      <c r="G11" s="21">
        <v>1.1149630717132176E-4</v>
      </c>
      <c r="H11" s="21">
        <v>0</v>
      </c>
      <c r="I11" s="21">
        <v>0</v>
      </c>
      <c r="J11" s="22">
        <v>9.6425754823220328E-4</v>
      </c>
    </row>
    <row r="12" spans="1:10">
      <c r="B12" s="19" t="s">
        <v>169</v>
      </c>
      <c r="C12" s="21">
        <v>4.3982320449185801E-4</v>
      </c>
      <c r="D12" s="21">
        <v>0</v>
      </c>
      <c r="E12" s="21">
        <v>0</v>
      </c>
      <c r="F12" s="21">
        <v>0</v>
      </c>
      <c r="G12" s="21">
        <v>2.0907130964792299E-4</v>
      </c>
      <c r="H12" s="21">
        <v>0</v>
      </c>
      <c r="I12" s="21">
        <v>0</v>
      </c>
      <c r="J12" s="22">
        <v>6.48894514139781E-4</v>
      </c>
    </row>
    <row r="13" spans="1:10" ht="15.5" thickBot="1">
      <c r="B13" s="19" t="s">
        <v>54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7.8360111170861415E-3</v>
      </c>
      <c r="J13" s="24">
        <v>7.8360111170861415E-3</v>
      </c>
    </row>
    <row r="14" spans="1:10" ht="15.5" thickBot="1">
      <c r="B14" s="18" t="s">
        <v>23</v>
      </c>
      <c r="C14" s="25">
        <v>0.89275403683340437</v>
      </c>
      <c r="D14" s="25">
        <v>1.6014649942323177E-2</v>
      </c>
      <c r="E14" s="25">
        <v>4.5941089742701773E-2</v>
      </c>
      <c r="F14" s="25">
        <v>3.7889224696453618E-3</v>
      </c>
      <c r="G14" s="25">
        <v>3.129714502388864E-2</v>
      </c>
      <c r="H14" s="25">
        <v>2.3681448709505868E-3</v>
      </c>
      <c r="I14" s="25">
        <v>7.8360111170861415E-3</v>
      </c>
      <c r="J14" s="26">
        <v>1</v>
      </c>
    </row>
    <row r="15" spans="1:10">
      <c r="B15" s="13">
        <v>2019</v>
      </c>
      <c r="C15" s="27"/>
      <c r="D15" s="27"/>
      <c r="E15" s="27"/>
      <c r="F15" s="27"/>
      <c r="G15" s="27"/>
      <c r="H15" s="27"/>
      <c r="I15" s="27"/>
      <c r="J15" s="28"/>
    </row>
    <row r="16" spans="1:10">
      <c r="B16" s="19" t="s">
        <v>52</v>
      </c>
      <c r="C16" s="21">
        <v>0.49404518054478491</v>
      </c>
      <c r="D16" s="21">
        <v>1.8472921121785311E-2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2">
        <v>0.51251810166657019</v>
      </c>
    </row>
    <row r="17" spans="1:10">
      <c r="B17" s="19" t="s">
        <v>53</v>
      </c>
      <c r="C17" s="21">
        <v>0.35875259064892873</v>
      </c>
      <c r="D17" s="21">
        <v>0</v>
      </c>
      <c r="E17" s="21">
        <v>0</v>
      </c>
      <c r="F17" s="21">
        <v>0</v>
      </c>
      <c r="G17" s="21">
        <v>3.3259291703992652E-2</v>
      </c>
      <c r="H17" s="21">
        <v>0</v>
      </c>
      <c r="I17" s="21">
        <v>0</v>
      </c>
      <c r="J17" s="22">
        <v>0.39201188235292145</v>
      </c>
    </row>
    <row r="18" spans="1:10">
      <c r="B18" s="19" t="s">
        <v>166</v>
      </c>
      <c r="C18" s="21">
        <v>1.9205736944762474E-3</v>
      </c>
      <c r="D18" s="21">
        <v>2.7677473922950837E-5</v>
      </c>
      <c r="E18" s="21">
        <v>4.814669049285223E-2</v>
      </c>
      <c r="F18" s="21">
        <v>4.3112735111485228E-3</v>
      </c>
      <c r="G18" s="21">
        <v>1.273805662048026E-4</v>
      </c>
      <c r="H18" s="21">
        <v>2.0635378951753425E-3</v>
      </c>
      <c r="I18" s="21">
        <v>0</v>
      </c>
      <c r="J18" s="22">
        <v>5.6597133633780078E-2</v>
      </c>
    </row>
    <row r="19" spans="1:10">
      <c r="B19" s="19" t="s">
        <v>167</v>
      </c>
      <c r="C19" s="21">
        <v>1.4430742802915685E-3</v>
      </c>
      <c r="D19" s="21">
        <v>0</v>
      </c>
      <c r="E19" s="21">
        <v>0</v>
      </c>
      <c r="F19" s="21">
        <v>0</v>
      </c>
      <c r="G19" s="21">
        <v>6.2794817370991963E-4</v>
      </c>
      <c r="H19" s="21">
        <v>0</v>
      </c>
      <c r="I19" s="21">
        <v>0</v>
      </c>
      <c r="J19" s="22">
        <v>2.0710224540014879E-3</v>
      </c>
    </row>
    <row r="20" spans="1:10">
      <c r="B20" s="19" t="s">
        <v>168</v>
      </c>
      <c r="C20" s="21">
        <v>2.662037911752884E-2</v>
      </c>
      <c r="D20" s="21">
        <v>2.234092833611778E-4</v>
      </c>
      <c r="E20" s="21">
        <v>0</v>
      </c>
      <c r="F20" s="21">
        <v>0</v>
      </c>
      <c r="G20" s="21">
        <v>1.8245913369408086E-3</v>
      </c>
      <c r="H20" s="21">
        <v>0</v>
      </c>
      <c r="I20" s="21">
        <v>0</v>
      </c>
      <c r="J20" s="22">
        <v>2.8668379737830828E-2</v>
      </c>
    </row>
    <row r="21" spans="1:10">
      <c r="B21" s="19" t="s">
        <v>169</v>
      </c>
      <c r="C21" s="21">
        <v>4.0782655876941504E-4</v>
      </c>
      <c r="D21" s="21">
        <v>0</v>
      </c>
      <c r="E21" s="21">
        <v>0</v>
      </c>
      <c r="F21" s="21">
        <v>0</v>
      </c>
      <c r="G21" s="21">
        <v>2.0019628242090497E-4</v>
      </c>
      <c r="H21" s="21">
        <v>0</v>
      </c>
      <c r="I21" s="21">
        <v>0</v>
      </c>
      <c r="J21" s="22">
        <v>6.0802284119032004E-4</v>
      </c>
    </row>
    <row r="22" spans="1:10" ht="15.5" thickBot="1">
      <c r="B22" s="19" t="s">
        <v>54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7.5254573137055027E-3</v>
      </c>
      <c r="J22" s="128">
        <v>7.5254573137055027E-3</v>
      </c>
    </row>
    <row r="23" spans="1:10" ht="15.5" thickBot="1">
      <c r="B23" s="18" t="s">
        <v>23</v>
      </c>
      <c r="C23" s="125">
        <v>0.8831896248447797</v>
      </c>
      <c r="D23" s="125">
        <v>1.872400787906944E-2</v>
      </c>
      <c r="E23" s="125">
        <v>4.814669049285223E-2</v>
      </c>
      <c r="F23" s="125">
        <v>4.3112735111485228E-3</v>
      </c>
      <c r="G23" s="125">
        <v>3.6039408063269093E-2</v>
      </c>
      <c r="H23" s="125">
        <v>2.0635378951753425E-3</v>
      </c>
      <c r="I23" s="125">
        <v>7.5254573137055027E-3</v>
      </c>
      <c r="J23" s="126">
        <v>1</v>
      </c>
    </row>
    <row r="24" spans="1:10">
      <c r="B24" s="87" t="s">
        <v>170</v>
      </c>
    </row>
    <row r="25" spans="1:10">
      <c r="B25" s="155" t="s">
        <v>367</v>
      </c>
    </row>
    <row r="29" spans="1:10">
      <c r="A29" s="157" t="s">
        <v>377</v>
      </c>
    </row>
    <row r="30" spans="1:10">
      <c r="A30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39"/>
  <sheetViews>
    <sheetView showGridLines="0" zoomScale="90" zoomScaleNormal="90" workbookViewId="0">
      <selection activeCell="H38" sqref="H38"/>
    </sheetView>
  </sheetViews>
  <sheetFormatPr baseColWidth="10" defaultRowHeight="15"/>
  <cols>
    <col min="2" max="2" width="21.765625" bestFit="1" customWidth="1"/>
    <col min="3" max="3" width="10" bestFit="1" customWidth="1"/>
    <col min="4" max="4" width="8.84375" bestFit="1" customWidth="1"/>
    <col min="5" max="5" width="4.765625" bestFit="1" customWidth="1"/>
    <col min="6" max="6" width="7.4609375" bestFit="1" customWidth="1"/>
    <col min="7" max="7" width="10.4609375" bestFit="1" customWidth="1"/>
  </cols>
  <sheetData>
    <row r="1" spans="1:7">
      <c r="A1" s="156" t="s">
        <v>376</v>
      </c>
    </row>
    <row r="3" spans="1:7" ht="16">
      <c r="B3" s="71" t="s">
        <v>289</v>
      </c>
      <c r="C3" s="71"/>
      <c r="D3" s="71"/>
      <c r="E3" s="71"/>
      <c r="F3" s="71"/>
      <c r="G3" s="71"/>
    </row>
    <row r="4" spans="1:7">
      <c r="B4" s="72" t="s">
        <v>286</v>
      </c>
      <c r="C4" s="72"/>
      <c r="D4" s="72"/>
      <c r="E4" s="72"/>
      <c r="F4" s="72"/>
      <c r="G4" s="72"/>
    </row>
    <row r="5" spans="1:7">
      <c r="B5" s="7" t="s">
        <v>31</v>
      </c>
      <c r="C5" s="11" t="s">
        <v>171</v>
      </c>
      <c r="D5" s="11" t="s">
        <v>172</v>
      </c>
      <c r="E5" s="11" t="s">
        <v>160</v>
      </c>
      <c r="F5" s="11" t="s">
        <v>164</v>
      </c>
      <c r="G5" s="11" t="s">
        <v>173</v>
      </c>
    </row>
    <row r="6" spans="1:7">
      <c r="B6" s="13">
        <v>2010</v>
      </c>
    </row>
    <row r="7" spans="1:7">
      <c r="B7" s="19" t="s">
        <v>52</v>
      </c>
      <c r="C7" s="29">
        <v>2.5115847563073297</v>
      </c>
      <c r="D7" s="29">
        <v>0</v>
      </c>
      <c r="E7" s="29">
        <v>0</v>
      </c>
      <c r="F7" s="29">
        <v>0</v>
      </c>
      <c r="G7" s="30">
        <v>2.5115847563073297</v>
      </c>
    </row>
    <row r="8" spans="1:7">
      <c r="B8" s="19" t="s">
        <v>53</v>
      </c>
      <c r="C8" s="29">
        <v>10.418486725928828</v>
      </c>
      <c r="D8" s="29">
        <v>26.538953953342418</v>
      </c>
      <c r="E8" s="29">
        <v>0.49398091910510683</v>
      </c>
      <c r="F8" s="29">
        <v>0</v>
      </c>
      <c r="G8" s="30">
        <v>37.451421598376349</v>
      </c>
    </row>
    <row r="9" spans="1:7">
      <c r="B9" s="19" t="s">
        <v>166</v>
      </c>
      <c r="C9" s="29">
        <v>0</v>
      </c>
      <c r="D9" s="29">
        <v>0</v>
      </c>
      <c r="E9" s="29">
        <v>2.3844272711301149</v>
      </c>
      <c r="F9" s="29">
        <v>0</v>
      </c>
      <c r="G9" s="30">
        <v>2.3844272711301149</v>
      </c>
    </row>
    <row r="10" spans="1:7">
      <c r="B10" s="19" t="s">
        <v>167</v>
      </c>
      <c r="C10" s="29">
        <v>4.8494068886909276E-2</v>
      </c>
      <c r="D10" s="29">
        <v>5.0915321866001562E-2</v>
      </c>
      <c r="E10" s="29">
        <v>0</v>
      </c>
      <c r="F10" s="29">
        <v>0</v>
      </c>
      <c r="G10" s="30">
        <v>9.9409390752910831E-2</v>
      </c>
    </row>
    <row r="11" spans="1:7">
      <c r="B11" s="19" t="s">
        <v>168</v>
      </c>
      <c r="C11" s="29">
        <v>3.8585284910105273E-2</v>
      </c>
      <c r="D11" s="29">
        <v>9.8190185786114603E-2</v>
      </c>
      <c r="E11" s="29">
        <v>0</v>
      </c>
      <c r="F11" s="29">
        <v>0</v>
      </c>
      <c r="G11" s="30">
        <v>0.13677547069621987</v>
      </c>
    </row>
    <row r="12" spans="1:7">
      <c r="B12" s="19" t="s">
        <v>169</v>
      </c>
      <c r="C12" s="29">
        <v>1.2052255220392601E-2</v>
      </c>
      <c r="D12" s="29">
        <v>1.2654010435555287E-2</v>
      </c>
      <c r="E12" s="29">
        <v>0</v>
      </c>
      <c r="F12" s="29">
        <v>0</v>
      </c>
      <c r="G12" s="30">
        <v>2.4706265655947888E-2</v>
      </c>
    </row>
    <row r="13" spans="1:7" ht="15.5" thickBot="1">
      <c r="B13" s="19" t="s">
        <v>54</v>
      </c>
      <c r="C13" s="31">
        <v>0</v>
      </c>
      <c r="D13" s="31">
        <v>0</v>
      </c>
      <c r="E13" s="31">
        <v>0</v>
      </c>
      <c r="F13" s="31">
        <v>0.3385085730483271</v>
      </c>
      <c r="G13" s="34">
        <v>0.3385085730483271</v>
      </c>
    </row>
    <row r="14" spans="1:7" ht="15.5" thickBot="1">
      <c r="B14" s="18" t="s">
        <v>23</v>
      </c>
      <c r="C14" s="39">
        <v>13.029203091253565</v>
      </c>
      <c r="D14" s="39">
        <v>26.700713471430088</v>
      </c>
      <c r="E14" s="39">
        <v>2.8784081902352217</v>
      </c>
      <c r="F14" s="39">
        <v>0.3385085730483271</v>
      </c>
      <c r="G14" s="33">
        <v>42.946833325967205</v>
      </c>
    </row>
    <row r="15" spans="1:7">
      <c r="B15" s="13">
        <v>2018</v>
      </c>
      <c r="C15" s="37"/>
      <c r="D15" s="37"/>
      <c r="E15" s="37"/>
      <c r="F15" s="37"/>
      <c r="G15" s="38"/>
    </row>
    <row r="16" spans="1:7">
      <c r="B16" s="19" t="s">
        <v>52</v>
      </c>
      <c r="C16" s="29">
        <v>1.3087527245741668</v>
      </c>
      <c r="D16" s="29">
        <v>0.14872725230980025</v>
      </c>
      <c r="E16" s="29">
        <v>0</v>
      </c>
      <c r="F16" s="29">
        <v>0</v>
      </c>
      <c r="G16" s="30">
        <v>1.457479976883967</v>
      </c>
    </row>
    <row r="17" spans="2:7">
      <c r="B17" s="19" t="s">
        <v>53</v>
      </c>
      <c r="C17" s="29">
        <v>14.016961575727395</v>
      </c>
      <c r="D17" s="29">
        <v>24.108279835428057</v>
      </c>
      <c r="E17" s="29">
        <v>0.39596952464256957</v>
      </c>
      <c r="F17" s="29">
        <v>0</v>
      </c>
      <c r="G17" s="30">
        <v>38.521210935798017</v>
      </c>
    </row>
    <row r="18" spans="2:7">
      <c r="B18" s="19" t="s">
        <v>166</v>
      </c>
      <c r="C18" s="29">
        <v>1.6102410009160489E-2</v>
      </c>
      <c r="D18" s="29">
        <v>6.7386378928002031E-3</v>
      </c>
      <c r="E18" s="29">
        <v>1.748182733634809</v>
      </c>
      <c r="F18" s="29">
        <v>0</v>
      </c>
      <c r="G18" s="30">
        <v>1.7710237815367698</v>
      </c>
    </row>
    <row r="19" spans="2:7">
      <c r="B19" s="19" t="s">
        <v>167</v>
      </c>
      <c r="C19" s="29">
        <v>4.0090107463494035E-2</v>
      </c>
      <c r="D19" s="29">
        <v>4.5512216525794645E-2</v>
      </c>
      <c r="E19" s="29">
        <v>0</v>
      </c>
      <c r="F19" s="29">
        <v>0</v>
      </c>
      <c r="G19" s="30">
        <v>8.5602323989288687E-2</v>
      </c>
    </row>
    <row r="20" spans="2:7">
      <c r="B20" s="19" t="s">
        <v>168</v>
      </c>
      <c r="C20" s="29">
        <v>0.77040074272314885</v>
      </c>
      <c r="D20" s="29">
        <v>1.301349167776475</v>
      </c>
      <c r="E20" s="29">
        <v>0</v>
      </c>
      <c r="F20" s="29">
        <v>0</v>
      </c>
      <c r="G20" s="30">
        <v>2.0717499104996238</v>
      </c>
    </row>
    <row r="21" spans="2:7">
      <c r="B21" s="19" t="s">
        <v>169</v>
      </c>
      <c r="C21" s="29">
        <v>1.1549054344051509E-2</v>
      </c>
      <c r="D21" s="29">
        <v>1.3111041482073166E-2</v>
      </c>
      <c r="E21" s="29">
        <v>0</v>
      </c>
      <c r="F21" s="29">
        <v>0</v>
      </c>
      <c r="G21" s="30">
        <v>2.4660095826124676E-2</v>
      </c>
    </row>
    <row r="22" spans="2:7" ht="15.5" thickBot="1">
      <c r="B22" s="19" t="s">
        <v>54</v>
      </c>
      <c r="C22" s="31">
        <v>0</v>
      </c>
      <c r="D22" s="31">
        <v>0</v>
      </c>
      <c r="E22" s="31">
        <v>0</v>
      </c>
      <c r="F22" s="31">
        <v>0.3174697674418604</v>
      </c>
      <c r="G22" s="34">
        <v>0.3174697674418604</v>
      </c>
    </row>
    <row r="23" spans="2:7" ht="15.5" thickBot="1">
      <c r="B23" s="18" t="s">
        <v>23</v>
      </c>
      <c r="C23" s="39">
        <v>16.163856614841414</v>
      </c>
      <c r="D23" s="39">
        <v>25.623718151414998</v>
      </c>
      <c r="E23" s="39">
        <v>2.1441522582773787</v>
      </c>
      <c r="F23" s="39">
        <v>0.3174697674418604</v>
      </c>
      <c r="G23" s="33">
        <v>44.249196791975656</v>
      </c>
    </row>
    <row r="24" spans="2:7">
      <c r="B24" s="13">
        <v>2019</v>
      </c>
      <c r="C24" s="37"/>
      <c r="D24" s="37"/>
      <c r="E24" s="37"/>
      <c r="F24" s="37"/>
      <c r="G24" s="38"/>
    </row>
    <row r="25" spans="2:7">
      <c r="B25" s="19" t="s">
        <v>52</v>
      </c>
      <c r="C25" s="29">
        <v>1.2640974991496781</v>
      </c>
      <c r="D25" s="29">
        <v>0.15624395613198186</v>
      </c>
      <c r="E25" s="29">
        <v>0</v>
      </c>
      <c r="F25" s="29">
        <v>0</v>
      </c>
      <c r="G25" s="30">
        <v>1.42034145528166</v>
      </c>
    </row>
    <row r="26" spans="2:7">
      <c r="B26" s="19" t="s">
        <v>53</v>
      </c>
      <c r="C26" s="29">
        <v>14.381821977319659</v>
      </c>
      <c r="D26" s="29">
        <v>24.787817103625336</v>
      </c>
      <c r="E26" s="29">
        <v>0.39603059338713814</v>
      </c>
      <c r="F26" s="29">
        <v>0</v>
      </c>
      <c r="G26" s="30">
        <v>39.565669674332135</v>
      </c>
    </row>
    <row r="27" spans="2:7">
      <c r="B27" s="19" t="s">
        <v>166</v>
      </c>
      <c r="C27" s="29">
        <v>2.276927860954206E-2</v>
      </c>
      <c r="D27" s="29">
        <v>8.2611126737899259E-3</v>
      </c>
      <c r="E27" s="29">
        <v>1.7545995810718404</v>
      </c>
      <c r="F27" s="29">
        <v>0</v>
      </c>
      <c r="G27" s="30">
        <v>1.7856299723551725</v>
      </c>
    </row>
    <row r="28" spans="2:7">
      <c r="B28" s="19" t="s">
        <v>167</v>
      </c>
      <c r="C28" s="29">
        <v>3.8396742319034206E-2</v>
      </c>
      <c r="D28" s="29">
        <v>5.0940110412649259E-2</v>
      </c>
      <c r="E28" s="29">
        <v>0</v>
      </c>
      <c r="F28" s="29">
        <v>0</v>
      </c>
      <c r="G28" s="30">
        <v>8.9336852731683458E-2</v>
      </c>
    </row>
    <row r="29" spans="2:7">
      <c r="B29" s="19" t="s">
        <v>168</v>
      </c>
      <c r="C29" s="29">
        <v>0.80555622219518463</v>
      </c>
      <c r="D29" s="29">
        <v>1.3618704276430289</v>
      </c>
      <c r="E29" s="29">
        <v>0</v>
      </c>
      <c r="F29" s="29">
        <v>0</v>
      </c>
      <c r="G29" s="30">
        <v>2.1674266498382133</v>
      </c>
    </row>
    <row r="30" spans="2:7">
      <c r="B30" s="19" t="s">
        <v>169</v>
      </c>
      <c r="C30" s="29">
        <v>1.184536157749904E-2</v>
      </c>
      <c r="D30" s="29">
        <v>1.5714979714214771E-2</v>
      </c>
      <c r="E30" s="29">
        <v>0</v>
      </c>
      <c r="F30" s="29">
        <v>0</v>
      </c>
      <c r="G30" s="30">
        <v>2.7560341291713811E-2</v>
      </c>
    </row>
    <row r="31" spans="2:7" ht="15.5" thickBot="1">
      <c r="B31" s="19" t="s">
        <v>54</v>
      </c>
      <c r="C31" s="40">
        <v>0</v>
      </c>
      <c r="D31" s="40">
        <v>0</v>
      </c>
      <c r="E31" s="40">
        <v>0</v>
      </c>
      <c r="F31" s="40">
        <v>0.3174697674418604</v>
      </c>
      <c r="G31" s="41">
        <v>0.3174697674418604</v>
      </c>
    </row>
    <row r="32" spans="2:7" ht="15.5" thickBot="1">
      <c r="B32" s="18" t="s">
        <v>23</v>
      </c>
      <c r="C32" s="39">
        <v>16.524487081170598</v>
      </c>
      <c r="D32" s="39">
        <v>26.380847690201001</v>
      </c>
      <c r="E32" s="39">
        <v>2.1506301744589784</v>
      </c>
      <c r="F32" s="39">
        <v>0.3174697674418604</v>
      </c>
      <c r="G32" s="33">
        <v>45.373434713272438</v>
      </c>
    </row>
    <row r="33" spans="1:2">
      <c r="B33" s="87" t="s">
        <v>170</v>
      </c>
    </row>
    <row r="34" spans="1:2">
      <c r="B34" s="155" t="s">
        <v>367</v>
      </c>
    </row>
    <row r="38" spans="1:2">
      <c r="A38" s="157" t="s">
        <v>377</v>
      </c>
    </row>
    <row r="39" spans="1:2">
      <c r="A39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5"/>
  <sheetViews>
    <sheetView showGridLines="0" topLeftCell="A24" zoomScale="90" zoomScaleNormal="90" workbookViewId="0">
      <selection activeCell="I36" sqref="I36"/>
    </sheetView>
  </sheetViews>
  <sheetFormatPr baseColWidth="10" defaultRowHeight="15"/>
  <cols>
    <col min="2" max="2" width="36.4609375" customWidth="1"/>
    <col min="3" max="5" width="6.53515625" customWidth="1"/>
    <col min="6" max="6" width="8.84375" customWidth="1"/>
    <col min="7" max="7" width="6.07421875" customWidth="1"/>
  </cols>
  <sheetData>
    <row r="1" spans="1:7">
      <c r="A1" s="156" t="s">
        <v>376</v>
      </c>
    </row>
    <row r="3" spans="1:7" ht="16">
      <c r="B3" s="71" t="s">
        <v>290</v>
      </c>
      <c r="C3" s="71"/>
      <c r="D3" s="71"/>
      <c r="E3" s="71"/>
      <c r="F3" s="71"/>
      <c r="G3" s="71"/>
    </row>
    <row r="4" spans="1:7">
      <c r="B4" s="72" t="s">
        <v>291</v>
      </c>
      <c r="C4" s="72"/>
      <c r="D4" s="72"/>
      <c r="E4" s="72"/>
      <c r="F4" s="72"/>
      <c r="G4" s="72"/>
    </row>
    <row r="5" spans="1:7" ht="30">
      <c r="B5" s="7" t="s">
        <v>31</v>
      </c>
      <c r="C5" s="11" t="s">
        <v>174</v>
      </c>
      <c r="D5" s="11" t="s">
        <v>175</v>
      </c>
      <c r="E5" s="11" t="s">
        <v>176</v>
      </c>
      <c r="F5" s="53" t="s">
        <v>177</v>
      </c>
      <c r="G5" s="11" t="s">
        <v>23</v>
      </c>
    </row>
    <row r="6" spans="1:7">
      <c r="B6" s="13">
        <v>2010</v>
      </c>
    </row>
    <row r="7" spans="1:7">
      <c r="B7" s="19" t="s">
        <v>178</v>
      </c>
      <c r="C7" s="29">
        <v>110.97486260138966</v>
      </c>
      <c r="D7" s="29">
        <v>0</v>
      </c>
      <c r="E7" s="29">
        <v>2.5115847563073292</v>
      </c>
      <c r="F7" s="29">
        <v>6.18420728126131</v>
      </c>
      <c r="G7" s="30">
        <v>119.6706546389583</v>
      </c>
    </row>
    <row r="8" spans="1:7">
      <c r="B8" s="19" t="s">
        <v>179</v>
      </c>
      <c r="C8" s="29">
        <v>37.26677597010643</v>
      </c>
      <c r="D8" s="29">
        <v>5.2072787040957014</v>
      </c>
      <c r="E8" s="29">
        <v>36.957440679271251</v>
      </c>
      <c r="F8" s="29">
        <v>2.0767357751212048</v>
      </c>
      <c r="G8" s="30">
        <v>81.508231128594588</v>
      </c>
    </row>
    <row r="9" spans="1:7">
      <c r="B9" s="19" t="s">
        <v>180</v>
      </c>
      <c r="C9" s="29">
        <v>0</v>
      </c>
      <c r="D9" s="29">
        <v>0</v>
      </c>
      <c r="E9" s="29">
        <v>0.49398091910510683</v>
      </c>
      <c r="F9" s="29">
        <v>0</v>
      </c>
      <c r="G9" s="30">
        <v>0.49398091910510683</v>
      </c>
    </row>
    <row r="10" spans="1:7">
      <c r="B10" s="19" t="s">
        <v>181</v>
      </c>
      <c r="C10" s="29">
        <v>0.28965549007301183</v>
      </c>
      <c r="D10" s="29">
        <v>0.145361489649875</v>
      </c>
      <c r="E10" s="29">
        <v>9.9409390752910859E-2</v>
      </c>
      <c r="F10" s="29">
        <v>1.6141399491531351E-2</v>
      </c>
      <c r="G10" s="30">
        <v>0.55056776996732903</v>
      </c>
    </row>
    <row r="11" spans="1:7">
      <c r="B11" s="19" t="s">
        <v>182</v>
      </c>
      <c r="C11" s="29">
        <v>0.13957600824430325</v>
      </c>
      <c r="D11" s="29">
        <v>1.9266157373578008E-2</v>
      </c>
      <c r="E11" s="29">
        <v>0.1367754706962199</v>
      </c>
      <c r="F11" s="29">
        <v>7.7780404160013783E-3</v>
      </c>
      <c r="G11" s="30">
        <v>0.30339567673010254</v>
      </c>
    </row>
    <row r="12" spans="1:7">
      <c r="B12" s="19" t="s">
        <v>183</v>
      </c>
      <c r="C12" s="29">
        <v>7.1988223972070373E-2</v>
      </c>
      <c r="D12" s="29">
        <v>3.6126763802030157E-2</v>
      </c>
      <c r="E12" s="29">
        <v>2.4706265655947888E-2</v>
      </c>
      <c r="F12" s="29">
        <v>4.0116300972791001E-3</v>
      </c>
      <c r="G12" s="30">
        <v>0.1368328835273275</v>
      </c>
    </row>
    <row r="13" spans="1:7">
      <c r="B13" s="19" t="s">
        <v>184</v>
      </c>
      <c r="C13" s="29">
        <v>1.8912682052693494E-4</v>
      </c>
      <c r="D13" s="29">
        <v>0.40920684213387942</v>
      </c>
      <c r="E13" s="29">
        <v>0</v>
      </c>
      <c r="F13" s="29">
        <v>1.0539318843633567E-5</v>
      </c>
      <c r="G13" s="30">
        <v>0.40940650827324998</v>
      </c>
    </row>
    <row r="14" spans="1:7">
      <c r="B14" s="19" t="s">
        <v>185</v>
      </c>
      <c r="C14" s="29">
        <v>0</v>
      </c>
      <c r="D14" s="29">
        <v>8.5931656911366581</v>
      </c>
      <c r="E14" s="29">
        <v>2.3844272711301153</v>
      </c>
      <c r="F14" s="29">
        <v>0</v>
      </c>
      <c r="G14" s="30">
        <v>10.977592962266773</v>
      </c>
    </row>
    <row r="15" spans="1:7" ht="15.5" thickBot="1">
      <c r="B15" s="19" t="s">
        <v>186</v>
      </c>
      <c r="C15" s="40">
        <v>5.957750885650559E-2</v>
      </c>
      <c r="D15" s="40">
        <v>1.2944567833368033</v>
      </c>
      <c r="E15" s="40">
        <v>0.3385085730483271</v>
      </c>
      <c r="F15" s="40">
        <v>0</v>
      </c>
      <c r="G15" s="41">
        <v>1.6925428652416359</v>
      </c>
    </row>
    <row r="16" spans="1:7" ht="15.5" thickBot="1">
      <c r="B16" s="18" t="s">
        <v>23</v>
      </c>
      <c r="C16" s="39">
        <v>148.80262492946247</v>
      </c>
      <c r="D16" s="39">
        <v>15.704862431528525</v>
      </c>
      <c r="E16" s="39">
        <v>42.946833325967212</v>
      </c>
      <c r="F16" s="39">
        <v>8.2888846657061706</v>
      </c>
      <c r="G16" s="33">
        <v>215.74320535266443</v>
      </c>
    </row>
    <row r="17" spans="2:7">
      <c r="B17" s="13">
        <v>2018</v>
      </c>
      <c r="C17" s="35"/>
      <c r="D17" s="35"/>
      <c r="E17" s="35"/>
      <c r="F17" s="35"/>
      <c r="G17" s="36"/>
    </row>
    <row r="18" spans="2:7">
      <c r="B18" s="19" t="s">
        <v>178</v>
      </c>
      <c r="C18" s="29">
        <v>87.759661184307674</v>
      </c>
      <c r="D18" s="29">
        <v>0</v>
      </c>
      <c r="E18" s="29">
        <v>1.457479976883967</v>
      </c>
      <c r="F18" s="29">
        <v>1.3206399077813711</v>
      </c>
      <c r="G18" s="30">
        <v>90.537781068973018</v>
      </c>
    </row>
    <row r="19" spans="2:7">
      <c r="B19" s="19" t="s">
        <v>179</v>
      </c>
      <c r="C19" s="29">
        <v>59.710978254648552</v>
      </c>
      <c r="D19" s="29">
        <v>5.5610186190933311</v>
      </c>
      <c r="E19" s="29">
        <v>38.12524141115545</v>
      </c>
      <c r="F19" s="29">
        <v>0.8985529313991345</v>
      </c>
      <c r="G19" s="30">
        <v>104.29579121629646</v>
      </c>
    </row>
    <row r="20" spans="2:7">
      <c r="B20" s="19" t="s">
        <v>180</v>
      </c>
      <c r="C20" s="29">
        <v>0</v>
      </c>
      <c r="D20" s="29">
        <v>0</v>
      </c>
      <c r="E20" s="29">
        <v>0.39596952464256957</v>
      </c>
      <c r="F20" s="29">
        <v>0</v>
      </c>
      <c r="G20" s="30">
        <v>0.39596952464256957</v>
      </c>
    </row>
    <row r="21" spans="2:7">
      <c r="B21" s="19" t="s">
        <v>181</v>
      </c>
      <c r="C21" s="29">
        <v>0.2424941175915355</v>
      </c>
      <c r="D21" s="29">
        <v>0.11504907617535386</v>
      </c>
      <c r="E21" s="29">
        <v>8.5602323989288687E-2</v>
      </c>
      <c r="F21" s="29">
        <v>3.6491413568820138E-3</v>
      </c>
      <c r="G21" s="30">
        <v>0.44679465911306004</v>
      </c>
    </row>
    <row r="22" spans="2:7">
      <c r="B22" s="19" t="s">
        <v>182</v>
      </c>
      <c r="C22" s="29">
        <v>4.2869474666137704</v>
      </c>
      <c r="D22" s="29">
        <v>0.2998000009331897</v>
      </c>
      <c r="E22" s="29">
        <v>2.0717499104996238</v>
      </c>
      <c r="F22" s="29">
        <v>6.4511574344873729E-2</v>
      </c>
      <c r="G22" s="30">
        <v>6.7230089523914573</v>
      </c>
    </row>
    <row r="23" spans="2:7">
      <c r="B23" s="19" t="s">
        <v>183</v>
      </c>
      <c r="C23" s="29">
        <v>6.389376209133274E-2</v>
      </c>
      <c r="D23" s="29">
        <v>3.4267689149732071E-2</v>
      </c>
      <c r="E23" s="29">
        <v>2.4660095826124676E-2</v>
      </c>
      <c r="F23" s="29">
        <v>9.6149701283476077E-4</v>
      </c>
      <c r="G23" s="30">
        <v>0.12378304408002426</v>
      </c>
    </row>
    <row r="24" spans="2:7">
      <c r="B24" s="19" t="s">
        <v>184</v>
      </c>
      <c r="C24" s="29">
        <v>0.22959465174571164</v>
      </c>
      <c r="D24" s="29">
        <v>0.37218421926268563</v>
      </c>
      <c r="E24" s="29">
        <v>2.2841047901960693E-2</v>
      </c>
      <c r="F24" s="29">
        <v>3.4550254139172768E-3</v>
      </c>
      <c r="G24" s="30">
        <v>0.62807494432427535</v>
      </c>
    </row>
    <row r="25" spans="2:7">
      <c r="B25" s="19" t="s">
        <v>185</v>
      </c>
      <c r="C25" s="29">
        <v>0</v>
      </c>
      <c r="D25" s="29">
        <v>9.0225928702448481</v>
      </c>
      <c r="E25" s="29">
        <v>1.7481827336348088</v>
      </c>
      <c r="F25" s="29">
        <v>0</v>
      </c>
      <c r="G25" s="30">
        <v>10.770775603879656</v>
      </c>
    </row>
    <row r="26" spans="2:7" ht="15.5" thickBot="1">
      <c r="B26" s="19" t="s">
        <v>186</v>
      </c>
      <c r="C26" s="40">
        <v>5.5874679069767445E-2</v>
      </c>
      <c r="D26" s="40">
        <v>1.2140043906976745</v>
      </c>
      <c r="E26" s="40">
        <v>0.31746976744186045</v>
      </c>
      <c r="F26" s="40">
        <v>0</v>
      </c>
      <c r="G26" s="41">
        <v>1.5873488372093025</v>
      </c>
    </row>
    <row r="27" spans="2:7" ht="15.5" thickBot="1">
      <c r="B27" s="18" t="s">
        <v>23</v>
      </c>
      <c r="C27" s="39">
        <v>152.34944411606838</v>
      </c>
      <c r="D27" s="39">
        <v>16.618916865556816</v>
      </c>
      <c r="E27" s="39">
        <v>44.249196791975656</v>
      </c>
      <c r="F27" s="39">
        <v>2.2917700773090135</v>
      </c>
      <c r="G27" s="33">
        <v>215.50932785090987</v>
      </c>
    </row>
    <row r="28" spans="2:7">
      <c r="B28" s="13">
        <v>2019</v>
      </c>
      <c r="C28" s="35"/>
      <c r="D28" s="35"/>
      <c r="E28" s="35"/>
      <c r="F28" s="35"/>
      <c r="G28" s="36"/>
    </row>
    <row r="29" spans="2:7">
      <c r="B29" s="19" t="s">
        <v>178</v>
      </c>
      <c r="C29" s="29">
        <v>85.20242172816171</v>
      </c>
      <c r="D29" s="29">
        <v>0</v>
      </c>
      <c r="E29" s="29">
        <v>1.4203414552816598</v>
      </c>
      <c r="F29" s="29">
        <v>1.2821576206580543</v>
      </c>
      <c r="G29" s="30">
        <v>87.904920804101423</v>
      </c>
    </row>
    <row r="30" spans="2:7">
      <c r="B30" s="19" t="s">
        <v>179</v>
      </c>
      <c r="C30" s="29">
        <v>59.640019396673608</v>
      </c>
      <c r="D30" s="29">
        <v>5.6123205075219174</v>
      </c>
      <c r="E30" s="29">
        <v>39.169639080944989</v>
      </c>
      <c r="F30" s="29">
        <v>0.89748511620491356</v>
      </c>
      <c r="G30" s="30">
        <v>105.31946410134543</v>
      </c>
    </row>
    <row r="31" spans="2:7">
      <c r="B31" s="19" t="s">
        <v>180</v>
      </c>
      <c r="C31" s="29">
        <v>0</v>
      </c>
      <c r="D31" s="29">
        <v>0</v>
      </c>
      <c r="E31" s="29">
        <v>0.39603059338713814</v>
      </c>
      <c r="F31" s="29">
        <v>0</v>
      </c>
      <c r="G31" s="30">
        <v>0.39603059338713814</v>
      </c>
    </row>
    <row r="32" spans="2:7">
      <c r="B32" s="19" t="s">
        <v>181</v>
      </c>
      <c r="C32" s="29">
        <v>0.23990064548872397</v>
      </c>
      <c r="D32" s="29">
        <v>0.10596276205575492</v>
      </c>
      <c r="E32" s="29">
        <v>8.9336852731683458E-2</v>
      </c>
      <c r="F32" s="29">
        <v>3.6101138274628026E-3</v>
      </c>
      <c r="G32" s="30">
        <v>0.43881037410362511</v>
      </c>
    </row>
    <row r="33" spans="1:7">
      <c r="B33" s="19" t="s">
        <v>182</v>
      </c>
      <c r="C33" s="29">
        <v>4.4625853656230969</v>
      </c>
      <c r="D33" s="29">
        <v>0.30788964086479437</v>
      </c>
      <c r="E33" s="29">
        <v>2.1674266498382133</v>
      </c>
      <c r="F33" s="29">
        <v>6.7154638545673814E-2</v>
      </c>
      <c r="G33" s="30">
        <v>7.0050562948717783</v>
      </c>
    </row>
    <row r="34" spans="1:7">
      <c r="B34" s="19" t="s">
        <v>183</v>
      </c>
      <c r="C34" s="29">
        <v>6.779821110557098E-2</v>
      </c>
      <c r="D34" s="29">
        <v>3.3782009291124342E-2</v>
      </c>
      <c r="E34" s="29">
        <v>2.7560341291713808E-2</v>
      </c>
      <c r="F34" s="29">
        <v>1.020252608703249E-3</v>
      </c>
      <c r="G34" s="30">
        <v>0.13016081429711238</v>
      </c>
    </row>
    <row r="35" spans="1:7">
      <c r="B35" s="19" t="s">
        <v>184</v>
      </c>
      <c r="C35" s="29">
        <v>0.3238826436423593</v>
      </c>
      <c r="D35" s="29">
        <v>0.36970530582995098</v>
      </c>
      <c r="E35" s="29">
        <v>3.1030391283331987E-2</v>
      </c>
      <c r="F35" s="29">
        <v>4.8739060618469545E-3</v>
      </c>
      <c r="G35" s="30">
        <v>0.72949224681748914</v>
      </c>
    </row>
    <row r="36" spans="1:7">
      <c r="B36" s="19" t="s">
        <v>185</v>
      </c>
      <c r="C36" s="29">
        <v>0</v>
      </c>
      <c r="D36" s="29">
        <v>8.8519896870550916</v>
      </c>
      <c r="E36" s="29">
        <v>1.7545995810718404</v>
      </c>
      <c r="F36" s="29">
        <v>0</v>
      </c>
      <c r="G36" s="30">
        <v>10.606589268126932</v>
      </c>
    </row>
    <row r="37" spans="1:7" ht="15.5" thickBot="1">
      <c r="B37" s="19" t="s">
        <v>186</v>
      </c>
      <c r="C37" s="40">
        <v>5.5874679069767445E-2</v>
      </c>
      <c r="D37" s="40">
        <v>1.2140043906976745</v>
      </c>
      <c r="E37" s="40">
        <v>0.31746976744186045</v>
      </c>
      <c r="F37" s="40">
        <v>0</v>
      </c>
      <c r="G37" s="41">
        <v>1.5873488372093025</v>
      </c>
    </row>
    <row r="38" spans="1:7" ht="15.5" thickBot="1">
      <c r="B38" s="18" t="s">
        <v>23</v>
      </c>
      <c r="C38" s="39">
        <v>149.99248266976483</v>
      </c>
      <c r="D38" s="39">
        <v>16.495654303316311</v>
      </c>
      <c r="E38" s="39">
        <v>45.373434713272431</v>
      </c>
      <c r="F38" s="39">
        <v>2.2563016479066542</v>
      </c>
      <c r="G38" s="33">
        <v>214.11787333426028</v>
      </c>
    </row>
    <row r="39" spans="1:7">
      <c r="B39" s="87" t="s">
        <v>187</v>
      </c>
    </row>
    <row r="40" spans="1:7">
      <c r="B40" s="155" t="s">
        <v>367</v>
      </c>
    </row>
    <row r="44" spans="1:7">
      <c r="A44" s="157" t="s">
        <v>377</v>
      </c>
    </row>
    <row r="45" spans="1:7">
      <c r="A45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8"/>
  <sheetViews>
    <sheetView showGridLines="0" zoomScale="90" zoomScaleNormal="90" workbookViewId="0">
      <selection activeCell="E27" sqref="E27"/>
    </sheetView>
  </sheetViews>
  <sheetFormatPr baseColWidth="10" defaultRowHeight="15"/>
  <cols>
    <col min="2" max="2" width="19.23046875" bestFit="1" customWidth="1"/>
  </cols>
  <sheetData>
    <row r="1" spans="1:6">
      <c r="A1" s="156" t="s">
        <v>376</v>
      </c>
    </row>
    <row r="3" spans="1:6" ht="16">
      <c r="B3" s="71" t="s">
        <v>231</v>
      </c>
      <c r="C3" s="71"/>
      <c r="D3" s="71"/>
      <c r="E3" s="71"/>
      <c r="F3" s="71"/>
    </row>
    <row r="4" spans="1:6">
      <c r="B4" s="72" t="s">
        <v>232</v>
      </c>
      <c r="C4" s="72"/>
      <c r="D4" s="72"/>
      <c r="E4" s="72"/>
      <c r="F4" s="72"/>
    </row>
    <row r="5" spans="1:6" ht="15.5" thickBot="1">
      <c r="B5" s="48" t="s">
        <v>188</v>
      </c>
      <c r="C5" s="49" t="s">
        <v>149</v>
      </c>
      <c r="D5" s="49" t="s">
        <v>148</v>
      </c>
      <c r="E5" s="49" t="s">
        <v>189</v>
      </c>
      <c r="F5" s="50" t="s">
        <v>23</v>
      </c>
    </row>
    <row r="6" spans="1:6">
      <c r="B6" s="158" t="str">
        <f>Tabelle42!B15</f>
        <v xml:space="preserve">Arbeit </v>
      </c>
      <c r="C6" s="43">
        <f>Tabelle42!C15</f>
        <v>0.22940217966735016</v>
      </c>
      <c r="D6" s="43">
        <f>Tabelle42!D15</f>
        <v>0.31559422187706676</v>
      </c>
      <c r="E6" s="43">
        <f>Tabelle42!E15</f>
        <v>0.02</v>
      </c>
      <c r="F6" s="46">
        <f>Tabelle42!F15</f>
        <v>0.2323477915505352</v>
      </c>
    </row>
    <row r="7" spans="1:6">
      <c r="B7" s="158" t="str">
        <f>Tabelle42!B16</f>
        <v>Ausbildung</v>
      </c>
      <c r="C7" s="43">
        <f>Tabelle42!C16</f>
        <v>2.7130824812690697E-2</v>
      </c>
      <c r="D7" s="43">
        <f>Tabelle42!D16</f>
        <v>0.12197607729153732</v>
      </c>
      <c r="E7" s="43">
        <f>Tabelle42!E16</f>
        <v>0</v>
      </c>
      <c r="F7" s="46">
        <f>Tabelle42!F16</f>
        <v>3.1902041789162866E-2</v>
      </c>
    </row>
    <row r="8" spans="1:6">
      <c r="B8" s="158" t="str">
        <f>Tabelle42!B17</f>
        <v>Einkauf</v>
      </c>
      <c r="C8" s="43">
        <f>Tabelle42!C17</f>
        <v>0.14485259074246085</v>
      </c>
      <c r="D8" s="43">
        <f>Tabelle42!D17</f>
        <v>9.072003462018817E-2</v>
      </c>
      <c r="E8" s="43">
        <f>Tabelle42!E17</f>
        <v>4.9999999999999996E-2</v>
      </c>
      <c r="F8" s="46">
        <f>Tabelle42!F17</f>
        <v>0.14129909793922732</v>
      </c>
    </row>
    <row r="9" spans="1:6">
      <c r="B9" s="158" t="str">
        <f>Tabelle42!B18</f>
        <v>Nutzverkehr</v>
      </c>
      <c r="C9" s="43">
        <f>Tabelle42!C18</f>
        <v>0.14489514067659515</v>
      </c>
      <c r="D9" s="43">
        <f>Tabelle42!D18</f>
        <v>5.4357376221110587E-2</v>
      </c>
      <c r="E9" s="43">
        <f>Tabelle42!E18</f>
        <v>0.55999999999999994</v>
      </c>
      <c r="F9" s="46">
        <f>Tabelle42!F18</f>
        <v>0.14326956778733665</v>
      </c>
    </row>
    <row r="10" spans="1:6">
      <c r="B10" s="158" t="str">
        <f>Tabelle42!B19</f>
        <v>Freizeit</v>
      </c>
      <c r="C10" s="43">
        <f>Tabelle42!C19</f>
        <v>0.43839992974821329</v>
      </c>
      <c r="D10" s="43">
        <f>Tabelle42!D19</f>
        <v>0.39033833752106434</v>
      </c>
      <c r="E10" s="43">
        <f>Tabelle42!E19</f>
        <v>0.36999999999999994</v>
      </c>
      <c r="F10" s="46">
        <f>Tabelle42!F19</f>
        <v>0.4353639757216059</v>
      </c>
    </row>
    <row r="11" spans="1:6" ht="15.5" thickBot="1">
      <c r="B11" s="158" t="str">
        <f>Tabelle42!B20</f>
        <v>Anderes</v>
      </c>
      <c r="C11" s="51">
        <f>Tabelle42!C20</f>
        <v>1.5319334352689899E-2</v>
      </c>
      <c r="D11" s="51">
        <f>Tabelle42!D20</f>
        <v>2.7013952469032876E-2</v>
      </c>
      <c r="E11" s="51">
        <f>Tabelle42!E20</f>
        <v>0</v>
      </c>
      <c r="F11" s="46">
        <f>Tabelle42!F20</f>
        <v>1.5817525212132002E-2</v>
      </c>
    </row>
    <row r="12" spans="1:6" ht="15.5" thickBot="1">
      <c r="B12" s="110" t="str">
        <f>Tabelle42!B22</f>
        <v>Anteil der Verkehrsträger</v>
      </c>
      <c r="C12" s="111">
        <f>Tabelle42!C22</f>
        <v>0.9400165786822936</v>
      </c>
      <c r="D12" s="111">
        <f>Tabelle42!D22</f>
        <v>5.2457964004000747E-2</v>
      </c>
      <c r="E12" s="111">
        <f>Tabelle42!E22</f>
        <v>7.5254573137055027E-3</v>
      </c>
      <c r="F12" s="111">
        <f>Tabelle42!F22</f>
        <v>1</v>
      </c>
    </row>
    <row r="13" spans="1:6">
      <c r="B13" s="155" t="s">
        <v>367</v>
      </c>
    </row>
    <row r="17" spans="1:1">
      <c r="A17" s="157" t="s">
        <v>377</v>
      </c>
    </row>
    <row r="18" spans="1:1">
      <c r="A18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F28"/>
  <sheetViews>
    <sheetView showGridLines="0" zoomScale="90" zoomScaleNormal="90" workbookViewId="0">
      <selection activeCell="H18" sqref="H18"/>
    </sheetView>
  </sheetViews>
  <sheetFormatPr baseColWidth="10" defaultRowHeight="15"/>
  <cols>
    <col min="2" max="2" width="21.4609375" customWidth="1"/>
    <col min="3" max="6" width="7.4609375" customWidth="1"/>
  </cols>
  <sheetData>
    <row r="1" spans="1:6">
      <c r="A1" s="156" t="s">
        <v>376</v>
      </c>
    </row>
    <row r="3" spans="1:6" ht="16">
      <c r="B3" s="71" t="s">
        <v>292</v>
      </c>
      <c r="C3" s="71"/>
      <c r="D3" s="71"/>
      <c r="E3" s="71"/>
      <c r="F3" s="71"/>
    </row>
    <row r="4" spans="1:6">
      <c r="B4" s="72" t="s">
        <v>293</v>
      </c>
      <c r="C4" s="72"/>
      <c r="D4" s="72"/>
      <c r="E4" s="72"/>
      <c r="F4" s="72"/>
    </row>
    <row r="5" spans="1:6">
      <c r="B5" s="7" t="s">
        <v>188</v>
      </c>
      <c r="C5" s="11" t="s">
        <v>149</v>
      </c>
      <c r="D5" s="11" t="s">
        <v>148</v>
      </c>
      <c r="E5" s="11" t="s">
        <v>189</v>
      </c>
      <c r="F5" s="11" t="s">
        <v>23</v>
      </c>
    </row>
    <row r="6" spans="1:6">
      <c r="B6" s="8" t="s">
        <v>190</v>
      </c>
    </row>
    <row r="7" spans="1:6">
      <c r="B7" s="16" t="s">
        <v>191</v>
      </c>
      <c r="C7" s="29">
        <v>36.388363271276042</v>
      </c>
      <c r="D7" s="29">
        <v>2.7936367973499712</v>
      </c>
      <c r="E7" s="29">
        <v>2.5397581395348839E-2</v>
      </c>
      <c r="F7" s="2">
        <v>39.207397650021356</v>
      </c>
    </row>
    <row r="8" spans="1:6">
      <c r="B8" s="16" t="s">
        <v>192</v>
      </c>
      <c r="C8" s="29">
        <v>4.3035611543234582</v>
      </c>
      <c r="D8" s="29">
        <v>1.0797309782521232</v>
      </c>
      <c r="E8" s="29">
        <v>0</v>
      </c>
      <c r="F8" s="2">
        <v>5.3832921325755816</v>
      </c>
    </row>
    <row r="9" spans="1:6">
      <c r="B9" s="16" t="s">
        <v>193</v>
      </c>
      <c r="C9" s="29">
        <v>22.976890195051332</v>
      </c>
      <c r="D9" s="29">
        <v>0.8030528108671865</v>
      </c>
      <c r="E9" s="29">
        <v>6.3493953488372099E-2</v>
      </c>
      <c r="F9" s="2">
        <v>23.84343695940689</v>
      </c>
    </row>
    <row r="10" spans="1:6">
      <c r="B10" s="16" t="s">
        <v>194</v>
      </c>
      <c r="C10" s="29">
        <v>22.983639574951269</v>
      </c>
      <c r="D10" s="29">
        <v>0.48117093372464459</v>
      </c>
      <c r="E10" s="29">
        <v>0.7111322790697675</v>
      </c>
      <c r="F10" s="2">
        <v>24.175942787745683</v>
      </c>
    </row>
    <row r="11" spans="1:6">
      <c r="B11" s="16" t="s">
        <v>195</v>
      </c>
      <c r="C11" s="29">
        <v>69.540123484931101</v>
      </c>
      <c r="D11" s="29">
        <v>3.4552709381986908</v>
      </c>
      <c r="E11" s="29">
        <v>0.46985525581395349</v>
      </c>
      <c r="F11" s="2">
        <v>73.465249678943749</v>
      </c>
    </row>
    <row r="12" spans="1:6" ht="15.5" thickBot="1">
      <c r="B12" s="16" t="s">
        <v>196</v>
      </c>
      <c r="C12" s="29">
        <v>2.4299921836320602</v>
      </c>
      <c r="D12" s="29">
        <v>0.23912722866247543</v>
      </c>
      <c r="E12" s="29">
        <v>0</v>
      </c>
      <c r="F12" s="2">
        <v>2.6691194122945356</v>
      </c>
    </row>
    <row r="13" spans="1:6" ht="15.5" thickBot="1">
      <c r="B13" s="9" t="s">
        <v>23</v>
      </c>
      <c r="C13" s="39">
        <v>158.62256986416526</v>
      </c>
      <c r="D13" s="39">
        <v>8.8519896870550916</v>
      </c>
      <c r="E13" s="39">
        <v>1.269879069767442</v>
      </c>
      <c r="F13" s="10">
        <v>168.74443862098781</v>
      </c>
    </row>
    <row r="14" spans="1:6">
      <c r="B14" s="8" t="s">
        <v>197</v>
      </c>
      <c r="C14" s="42"/>
      <c r="D14" s="42"/>
      <c r="E14" s="42"/>
      <c r="F14" s="2"/>
    </row>
    <row r="15" spans="1:6">
      <c r="B15" s="16" t="s">
        <v>191</v>
      </c>
      <c r="C15" s="43">
        <v>0.22940217966735016</v>
      </c>
      <c r="D15" s="43">
        <v>0.31559422187706676</v>
      </c>
      <c r="E15" s="43">
        <v>0.02</v>
      </c>
      <c r="F15" s="4">
        <v>0.2323477915505352</v>
      </c>
    </row>
    <row r="16" spans="1:6">
      <c r="B16" s="16" t="s">
        <v>192</v>
      </c>
      <c r="C16" s="43">
        <v>2.7130824812690697E-2</v>
      </c>
      <c r="D16" s="43">
        <v>0.12197607729153732</v>
      </c>
      <c r="E16" s="43">
        <v>0</v>
      </c>
      <c r="F16" s="4">
        <v>3.1902041789162866E-2</v>
      </c>
    </row>
    <row r="17" spans="1:6">
      <c r="B17" s="16" t="s">
        <v>193</v>
      </c>
      <c r="C17" s="43">
        <v>0.14485259074246085</v>
      </c>
      <c r="D17" s="43">
        <v>9.072003462018817E-2</v>
      </c>
      <c r="E17" s="43">
        <v>4.9999999999999996E-2</v>
      </c>
      <c r="F17" s="4">
        <v>0.14129909793922732</v>
      </c>
    </row>
    <row r="18" spans="1:6">
      <c r="B18" s="16" t="s">
        <v>194</v>
      </c>
      <c r="C18" s="43">
        <v>0.14489514067659515</v>
      </c>
      <c r="D18" s="43">
        <v>5.4357376221110587E-2</v>
      </c>
      <c r="E18" s="43">
        <v>0.55999999999999994</v>
      </c>
      <c r="F18" s="4">
        <v>0.14326956778733665</v>
      </c>
    </row>
    <row r="19" spans="1:6">
      <c r="B19" s="16" t="s">
        <v>195</v>
      </c>
      <c r="C19" s="43">
        <v>0.43839992974821329</v>
      </c>
      <c r="D19" s="43">
        <v>0.39033833752106434</v>
      </c>
      <c r="E19" s="43">
        <v>0.36999999999999994</v>
      </c>
      <c r="F19" s="4">
        <v>0.4353639757216059</v>
      </c>
    </row>
    <row r="20" spans="1:6" ht="15.5" thickBot="1">
      <c r="B20" s="16" t="s">
        <v>196</v>
      </c>
      <c r="C20" s="44">
        <v>1.5319334352689899E-2</v>
      </c>
      <c r="D20" s="44">
        <v>2.7013952469032876E-2</v>
      </c>
      <c r="E20" s="44">
        <v>0</v>
      </c>
      <c r="F20" s="4">
        <v>1.5817525212132002E-2</v>
      </c>
    </row>
    <row r="21" spans="1:6" ht="15.5" thickBot="1">
      <c r="B21" s="12" t="s">
        <v>23</v>
      </c>
      <c r="C21" s="129">
        <v>1</v>
      </c>
      <c r="D21" s="129">
        <v>1</v>
      </c>
      <c r="E21" s="129">
        <v>1</v>
      </c>
      <c r="F21" s="129">
        <v>1</v>
      </c>
    </row>
    <row r="22" spans="1:6" ht="15.5" thickBot="1">
      <c r="B22" s="108" t="s">
        <v>198</v>
      </c>
      <c r="C22" s="111">
        <v>0.9400165786822936</v>
      </c>
      <c r="D22" s="111">
        <v>5.2457964004000747E-2</v>
      </c>
      <c r="E22" s="111">
        <v>7.5254573137055027E-3</v>
      </c>
      <c r="F22" s="111">
        <v>1</v>
      </c>
    </row>
    <row r="23" spans="1:6">
      <c r="B23" s="155" t="s">
        <v>367</v>
      </c>
    </row>
    <row r="27" spans="1:6">
      <c r="A27" s="157" t="s">
        <v>377</v>
      </c>
    </row>
    <row r="28" spans="1:6">
      <c r="A28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I33"/>
  <sheetViews>
    <sheetView showGridLines="0" zoomScale="90" zoomScaleNormal="90" workbookViewId="0">
      <selection activeCell="K7" sqref="K7"/>
    </sheetView>
  </sheetViews>
  <sheetFormatPr baseColWidth="10" defaultRowHeight="15"/>
  <cols>
    <col min="2" max="2" width="7.921875" customWidth="1"/>
    <col min="3" max="3" width="8.84375" customWidth="1"/>
    <col min="4" max="4" width="9.61328125" customWidth="1"/>
    <col min="5" max="5" width="11.765625" customWidth="1"/>
    <col min="6" max="6" width="9.69140625" customWidth="1"/>
    <col min="7" max="7" width="12.61328125" customWidth="1"/>
    <col min="8" max="8" width="13.69140625" customWidth="1"/>
    <col min="9" max="9" width="11.3828125" customWidth="1"/>
  </cols>
  <sheetData>
    <row r="1" spans="1:9">
      <c r="A1" s="156" t="s">
        <v>376</v>
      </c>
    </row>
    <row r="3" spans="1:9" ht="16">
      <c r="B3" s="71" t="s">
        <v>294</v>
      </c>
      <c r="C3" s="71"/>
      <c r="D3" s="71"/>
      <c r="E3" s="71"/>
      <c r="F3" s="71"/>
      <c r="G3" s="71"/>
      <c r="H3" s="71"/>
      <c r="I3" s="71"/>
    </row>
    <row r="4" spans="1:9">
      <c r="B4" s="72" t="s">
        <v>234</v>
      </c>
      <c r="C4" s="72"/>
      <c r="D4" s="72"/>
      <c r="E4" s="72"/>
      <c r="F4" s="72"/>
      <c r="G4" s="72"/>
      <c r="H4" s="72"/>
      <c r="I4" s="72"/>
    </row>
    <row r="5" spans="1:9" ht="45">
      <c r="B5" s="151" t="s">
        <v>199</v>
      </c>
      <c r="C5" s="88" t="s">
        <v>401</v>
      </c>
      <c r="D5" s="88" t="s">
        <v>398</v>
      </c>
      <c r="E5" s="88" t="s">
        <v>200</v>
      </c>
      <c r="F5" s="88" t="s">
        <v>400</v>
      </c>
      <c r="G5" s="88" t="s">
        <v>201</v>
      </c>
      <c r="H5" s="53" t="s">
        <v>399</v>
      </c>
      <c r="I5" s="88" t="s">
        <v>203</v>
      </c>
    </row>
    <row r="6" spans="1:9">
      <c r="B6" s="20">
        <v>2000</v>
      </c>
      <c r="C6" s="2">
        <v>262.17321477566998</v>
      </c>
      <c r="D6" s="2">
        <v>46.17230162544179</v>
      </c>
      <c r="E6" s="2">
        <v>17.319990603810378</v>
      </c>
      <c r="F6" s="2">
        <v>23.288197211014975</v>
      </c>
      <c r="G6" s="45">
        <v>348.95370421593708</v>
      </c>
      <c r="H6" s="45">
        <v>763.2337285192624</v>
      </c>
      <c r="I6" s="46">
        <v>0.45720424972955087</v>
      </c>
    </row>
    <row r="7" spans="1:9">
      <c r="B7" s="20">
        <v>2001</v>
      </c>
      <c r="C7" s="2">
        <v>282.60919349894732</v>
      </c>
      <c r="D7" s="2">
        <v>45.765767154877786</v>
      </c>
      <c r="E7" s="2">
        <v>18.016585460714325</v>
      </c>
      <c r="F7" s="2">
        <v>23.584596301143328</v>
      </c>
      <c r="G7" s="45">
        <v>369.97614241568277</v>
      </c>
      <c r="H7" s="45">
        <v>786.69896567683031</v>
      </c>
      <c r="I7" s="46">
        <v>0.47028934644318071</v>
      </c>
    </row>
    <row r="8" spans="1:9">
      <c r="B8" s="20">
        <v>2002</v>
      </c>
      <c r="C8" s="2">
        <v>262.42969782825122</v>
      </c>
      <c r="D8" s="2">
        <v>45.828357551449379</v>
      </c>
      <c r="E8" s="2">
        <v>17.488309338299175</v>
      </c>
      <c r="F8" s="2">
        <v>23.774914726569484</v>
      </c>
      <c r="G8" s="45">
        <v>349.52127944456925</v>
      </c>
      <c r="H8" s="45">
        <v>763.76115120355223</v>
      </c>
      <c r="I8" s="46">
        <v>0.45763165473104472</v>
      </c>
    </row>
    <row r="9" spans="1:9">
      <c r="B9" s="20">
        <v>2003</v>
      </c>
      <c r="C9" s="2">
        <v>281.9749292580222</v>
      </c>
      <c r="D9" s="2">
        <v>45.961462638063594</v>
      </c>
      <c r="E9" s="2">
        <v>19.570484018238339</v>
      </c>
      <c r="F9" s="2">
        <v>24.125487114800599</v>
      </c>
      <c r="G9" s="45">
        <v>371.63236302912475</v>
      </c>
      <c r="H9" s="45">
        <v>788.0918934377994</v>
      </c>
      <c r="I9" s="46">
        <v>0.47155968247306435</v>
      </c>
    </row>
    <row r="10" spans="1:9">
      <c r="B10" s="20">
        <v>2004</v>
      </c>
      <c r="C10" s="2">
        <v>277.64052592657049</v>
      </c>
      <c r="D10" s="2">
        <v>45.909470295335709</v>
      </c>
      <c r="E10" s="2">
        <v>18.072220665666404</v>
      </c>
      <c r="F10" s="2">
        <v>24.431078281773509</v>
      </c>
      <c r="G10" s="45">
        <v>366.05329516934614</v>
      </c>
      <c r="H10" s="45">
        <v>786.13798309302297</v>
      </c>
      <c r="I10" s="46">
        <v>0.46563491784117422</v>
      </c>
    </row>
    <row r="11" spans="1:9">
      <c r="B11" s="20">
        <v>2005</v>
      </c>
      <c r="C11" s="2">
        <v>286.16791215133537</v>
      </c>
      <c r="D11" s="2">
        <v>45.956762308101347</v>
      </c>
      <c r="E11" s="2">
        <v>18.791668217565942</v>
      </c>
      <c r="F11" s="2">
        <v>24.573045897563272</v>
      </c>
      <c r="G11" s="45">
        <v>375.48938857456591</v>
      </c>
      <c r="H11" s="45">
        <v>798.00603748187677</v>
      </c>
      <c r="I11" s="46">
        <v>0.47053452096606913</v>
      </c>
    </row>
    <row r="12" spans="1:9">
      <c r="B12" s="20">
        <v>2006</v>
      </c>
      <c r="C12" s="2">
        <v>275.23886351777014</v>
      </c>
      <c r="D12" s="2">
        <v>45.745931739145384</v>
      </c>
      <c r="E12" s="2">
        <v>19.152822276377933</v>
      </c>
      <c r="F12" s="2">
        <v>24.911480228662917</v>
      </c>
      <c r="G12" s="45">
        <v>365.04909776195638</v>
      </c>
      <c r="H12" s="45">
        <v>791.65792456822669</v>
      </c>
      <c r="I12" s="46">
        <v>0.46111974178879794</v>
      </c>
    </row>
    <row r="13" spans="1:9">
      <c r="B13" s="20">
        <v>2007</v>
      </c>
      <c r="C13" s="2">
        <v>243.9511828945075</v>
      </c>
      <c r="D13" s="2">
        <v>45.781487730704796</v>
      </c>
      <c r="E13" s="2">
        <v>17.685308463895595</v>
      </c>
      <c r="F13" s="2">
        <v>25.381985310845263</v>
      </c>
      <c r="G13" s="45">
        <v>332.79996439995313</v>
      </c>
      <c r="H13" s="45">
        <v>762.69826156276554</v>
      </c>
      <c r="I13" s="46">
        <v>0.43634551325454368</v>
      </c>
    </row>
    <row r="14" spans="1:9">
      <c r="B14" s="20">
        <v>2008</v>
      </c>
      <c r="C14" s="2">
        <v>268.42999102654301</v>
      </c>
      <c r="D14" s="2">
        <v>46.164261021385428</v>
      </c>
      <c r="E14" s="2">
        <v>18.665065168954886</v>
      </c>
      <c r="F14" s="2">
        <v>25.748121582921296</v>
      </c>
      <c r="G14" s="45">
        <v>359.00743879980456</v>
      </c>
      <c r="H14" s="45">
        <v>793.5494968269835</v>
      </c>
      <c r="I14" s="46">
        <v>0.45240711541661838</v>
      </c>
    </row>
    <row r="15" spans="1:9">
      <c r="B15" s="20">
        <v>2009</v>
      </c>
      <c r="C15" s="2">
        <v>261.52299609760036</v>
      </c>
      <c r="D15" s="2">
        <v>46.21766875724942</v>
      </c>
      <c r="E15" s="2">
        <v>19.013460576626954</v>
      </c>
      <c r="F15" s="2">
        <v>25.543167034168039</v>
      </c>
      <c r="G15" s="45">
        <v>352.29729246564477</v>
      </c>
      <c r="H15" s="45">
        <v>779.50923540463884</v>
      </c>
      <c r="I15" s="46">
        <v>0.45194755426184174</v>
      </c>
    </row>
    <row r="16" spans="1:9">
      <c r="B16" s="20">
        <v>2010</v>
      </c>
      <c r="C16" s="2">
        <v>293.30786314805317</v>
      </c>
      <c r="D16" s="2">
        <v>46.706328243970752</v>
      </c>
      <c r="E16" s="2">
        <v>19.784720568954778</v>
      </c>
      <c r="F16" s="2">
        <v>25.882716511614884</v>
      </c>
      <c r="G16" s="45">
        <v>385.68162847259356</v>
      </c>
      <c r="H16" s="45">
        <v>824.10381514676237</v>
      </c>
      <c r="I16" s="46">
        <v>0.4680012655977191</v>
      </c>
    </row>
    <row r="17" spans="1:9">
      <c r="B17" s="20">
        <v>2011</v>
      </c>
      <c r="C17" s="2">
        <v>226.23981557687509</v>
      </c>
      <c r="D17" s="2">
        <v>44.926844441793889</v>
      </c>
      <c r="E17" s="2">
        <v>18.562265965661759</v>
      </c>
      <c r="F17" s="2">
        <v>25.582391444691659</v>
      </c>
      <c r="G17" s="45">
        <v>315.31131742902238</v>
      </c>
      <c r="H17" s="45">
        <v>751.6188522060346</v>
      </c>
      <c r="I17" s="46">
        <v>0.41950959120246878</v>
      </c>
    </row>
    <row r="18" spans="1:9">
      <c r="B18" s="20">
        <v>2012</v>
      </c>
      <c r="C18" s="2">
        <v>254.81809103393019</v>
      </c>
      <c r="D18" s="2">
        <v>45.501874407601036</v>
      </c>
      <c r="E18" s="2">
        <v>19.449173840813923</v>
      </c>
      <c r="F18" s="2">
        <v>25.118700249105238</v>
      </c>
      <c r="G18" s="45">
        <v>344.88783953145037</v>
      </c>
      <c r="H18" s="45">
        <v>778.78745756295632</v>
      </c>
      <c r="I18" s="46">
        <v>0.4428523291973665</v>
      </c>
    </row>
    <row r="19" spans="1:9">
      <c r="B19" s="20">
        <v>2013</v>
      </c>
      <c r="C19" s="2">
        <v>279.8815440530193</v>
      </c>
      <c r="D19" s="2">
        <v>46.002315258753924</v>
      </c>
      <c r="E19" s="2">
        <v>20.290358205278185</v>
      </c>
      <c r="F19" s="2">
        <v>24.581762608449761</v>
      </c>
      <c r="G19" s="45">
        <v>370.7559801255012</v>
      </c>
      <c r="H19" s="45">
        <v>806.38465442599727</v>
      </c>
      <c r="I19" s="46">
        <v>0.4597755898385909</v>
      </c>
    </row>
    <row r="20" spans="1:9">
      <c r="B20" s="20">
        <v>2014</v>
      </c>
      <c r="C20" s="2">
        <v>209.5895071680828</v>
      </c>
      <c r="D20" s="2">
        <v>44.449351064143677</v>
      </c>
      <c r="E20" s="2">
        <v>17.823070541332868</v>
      </c>
      <c r="F20" s="2">
        <v>24.24410095864755</v>
      </c>
      <c r="G20" s="45">
        <v>296.10602973220693</v>
      </c>
      <c r="H20" s="45">
        <v>730.71435050888977</v>
      </c>
      <c r="I20" s="46">
        <v>0.4052281572491227</v>
      </c>
    </row>
    <row r="21" spans="1:9">
      <c r="B21" s="20">
        <v>2015</v>
      </c>
      <c r="C21" s="2">
        <v>231.8827375266612</v>
      </c>
      <c r="D21" s="2">
        <v>45.037255079751958</v>
      </c>
      <c r="E21" s="2">
        <v>20.555846132842071</v>
      </c>
      <c r="F21" s="2">
        <v>23.251103304256073</v>
      </c>
      <c r="G21" s="45">
        <v>320.72694204351131</v>
      </c>
      <c r="H21" s="45">
        <v>752.10397315850742</v>
      </c>
      <c r="I21" s="46">
        <v>0.4264396326701993</v>
      </c>
    </row>
    <row r="22" spans="1:9">
      <c r="B22" s="20">
        <v>2016</v>
      </c>
      <c r="C22" s="2">
        <v>248.24499585675349</v>
      </c>
      <c r="D22" s="2">
        <v>45.746158569978569</v>
      </c>
      <c r="E22" s="2">
        <v>20.336249837520143</v>
      </c>
      <c r="F22" s="2">
        <v>22.351033826756691</v>
      </c>
      <c r="G22" s="45">
        <v>336.6784380910089</v>
      </c>
      <c r="H22" s="45">
        <v>768.36315964114465</v>
      </c>
      <c r="I22" s="46">
        <v>0.438176185136532</v>
      </c>
    </row>
    <row r="23" spans="1:9">
      <c r="B23" s="20">
        <v>2017</v>
      </c>
      <c r="C23" s="2">
        <v>238.90196667149146</v>
      </c>
      <c r="D23" s="2">
        <v>45.656418671145047</v>
      </c>
      <c r="E23" s="2">
        <v>20.908368547432371</v>
      </c>
      <c r="F23" s="2">
        <v>20.772316511365936</v>
      </c>
      <c r="G23" s="45">
        <v>326.23907040143479</v>
      </c>
      <c r="H23" s="45">
        <v>758.91644084890868</v>
      </c>
      <c r="I23" s="46">
        <v>0.42987482263068422</v>
      </c>
    </row>
    <row r="24" spans="1:9">
      <c r="B24" s="20">
        <v>2018</v>
      </c>
      <c r="C24" s="2">
        <v>218.67096231344487</v>
      </c>
      <c r="D24" s="2">
        <v>45.366203350103575</v>
      </c>
      <c r="E24" s="2">
        <v>20.851108652280505</v>
      </c>
      <c r="F24" s="2">
        <v>19.417378652906091</v>
      </c>
      <c r="G24" s="45">
        <v>304.30565296873505</v>
      </c>
      <c r="H24" s="45">
        <v>736.46188797930461</v>
      </c>
      <c r="I24" s="46">
        <v>0.41319945802448155</v>
      </c>
    </row>
    <row r="25" spans="1:9" ht="15.5" thickBot="1">
      <c r="B25" s="130">
        <v>2019</v>
      </c>
      <c r="C25" s="93">
        <v>223.06482558212093</v>
      </c>
      <c r="D25" s="93">
        <v>45.570661177084119</v>
      </c>
      <c r="E25" s="93">
        <v>20.982188586243772</v>
      </c>
      <c r="F25" s="93">
        <v>18.668490451152572</v>
      </c>
      <c r="G25" s="112">
        <v>308.28616579660138</v>
      </c>
      <c r="H25" s="112">
        <v>741.52126066882454</v>
      </c>
      <c r="I25" s="113">
        <v>0.41574824910419794</v>
      </c>
    </row>
    <row r="26" spans="1:9" ht="15.5" thickBot="1">
      <c r="B26" s="133" t="s">
        <v>204</v>
      </c>
      <c r="C26" s="104">
        <f t="shared" ref="C26:H26" si="0">C25/C6-1</f>
        <v>-0.14917004098611819</v>
      </c>
      <c r="D26" s="104">
        <f t="shared" si="0"/>
        <v>-1.3030332627519625E-2</v>
      </c>
      <c r="E26" s="104">
        <f t="shared" si="0"/>
        <v>0.21144341623532492</v>
      </c>
      <c r="F26" s="104">
        <f t="shared" si="0"/>
        <v>-0.19837116278272282</v>
      </c>
      <c r="G26" s="104">
        <f t="shared" si="0"/>
        <v>-0.11654135757266559</v>
      </c>
      <c r="H26" s="104">
        <f t="shared" si="0"/>
        <v>-2.8447993110265024E-2</v>
      </c>
      <c r="I26" s="104">
        <f>I25-I6</f>
        <v>-4.1456000625352929E-2</v>
      </c>
    </row>
    <row r="27" spans="1:9">
      <c r="B27" s="87" t="s">
        <v>299</v>
      </c>
    </row>
    <row r="28" spans="1:9">
      <c r="B28" s="155" t="s">
        <v>375</v>
      </c>
    </row>
    <row r="32" spans="1:9">
      <c r="A32" s="157" t="s">
        <v>377</v>
      </c>
    </row>
    <row r="33" spans="1:1">
      <c r="A33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W20"/>
  <sheetViews>
    <sheetView showGridLines="0" zoomScale="90" zoomScaleNormal="90" workbookViewId="0">
      <selection activeCell="X16" sqref="X16"/>
    </sheetView>
  </sheetViews>
  <sheetFormatPr baseColWidth="10" defaultRowHeight="15" outlineLevelCol="1"/>
  <cols>
    <col min="2" max="2" width="23.07421875" customWidth="1"/>
    <col min="3" max="3" width="6.53515625" customWidth="1"/>
    <col min="4" max="15" width="6.53515625" hidden="1" customWidth="1" outlineLevel="1"/>
    <col min="16" max="16" width="6.53515625" customWidth="1" collapsed="1"/>
    <col min="17" max="22" width="6.53515625" customWidth="1"/>
    <col min="23" max="23" width="7.4609375" customWidth="1"/>
    <col min="24" max="24" width="10.23046875" bestFit="1" customWidth="1"/>
  </cols>
  <sheetData>
    <row r="1" spans="1:23">
      <c r="A1" s="156" t="s">
        <v>376</v>
      </c>
    </row>
    <row r="3" spans="1:23" ht="16">
      <c r="B3" s="71" t="s">
        <v>295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296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114</v>
      </c>
      <c r="C6" s="2">
        <v>159.13222898396049</v>
      </c>
      <c r="D6" s="2">
        <v>169.98939981386727</v>
      </c>
      <c r="E6" s="2">
        <v>155.27132879361164</v>
      </c>
      <c r="F6" s="2">
        <v>165.6418937994292</v>
      </c>
      <c r="G6" s="2">
        <v>160.16781049617757</v>
      </c>
      <c r="H6" s="2">
        <v>161.94496769447301</v>
      </c>
      <c r="I6" s="2">
        <v>152.84068498776827</v>
      </c>
      <c r="J6" s="2">
        <v>131.71634205005745</v>
      </c>
      <c r="K6" s="2">
        <v>142.02091692162944</v>
      </c>
      <c r="L6" s="2">
        <v>135.01611924132112</v>
      </c>
      <c r="M6" s="2">
        <v>148.66815038834321</v>
      </c>
      <c r="N6" s="2">
        <v>110.57586175101221</v>
      </c>
      <c r="O6" s="2">
        <v>121.62456985080743</v>
      </c>
      <c r="P6" s="56">
        <v>129.65682301027567</v>
      </c>
      <c r="Q6" s="2">
        <v>93.603194747866709</v>
      </c>
      <c r="R6" s="2">
        <v>100.3514989249156</v>
      </c>
      <c r="S6" s="2">
        <v>104.0751097110261</v>
      </c>
      <c r="T6" s="2">
        <v>96.688560978801533</v>
      </c>
      <c r="U6" s="2">
        <v>84.974168335361526</v>
      </c>
      <c r="V6" s="2">
        <v>83.69530595545217</v>
      </c>
      <c r="W6" s="54">
        <v>-0.47405182162132498</v>
      </c>
    </row>
    <row r="7" spans="1:23">
      <c r="B7" s="1" t="s">
        <v>80</v>
      </c>
      <c r="C7" s="2">
        <v>49.550890041491087</v>
      </c>
      <c r="D7" s="2">
        <v>54.881589292402396</v>
      </c>
      <c r="E7" s="2">
        <v>51.80208303301221</v>
      </c>
      <c r="F7" s="2">
        <v>56.877402367243619</v>
      </c>
      <c r="G7" s="2">
        <v>57.264536678935734</v>
      </c>
      <c r="H7" s="2">
        <v>60.672670742931601</v>
      </c>
      <c r="I7" s="2">
        <v>59.376221700434378</v>
      </c>
      <c r="J7" s="2">
        <v>53.780457455491415</v>
      </c>
      <c r="K7" s="2">
        <v>60.619919089051521</v>
      </c>
      <c r="L7" s="2">
        <v>60.422929582084805</v>
      </c>
      <c r="M7" s="2">
        <v>69.208800306284729</v>
      </c>
      <c r="N7" s="2">
        <v>54.35035931206086</v>
      </c>
      <c r="O7" s="2">
        <v>62.989332549553623</v>
      </c>
      <c r="P7" s="56">
        <v>70.89669261163202</v>
      </c>
      <c r="Q7" s="2">
        <v>53.984839534632215</v>
      </c>
      <c r="R7" s="2">
        <v>61.29234216769791</v>
      </c>
      <c r="S7" s="2">
        <v>66.736706235732839</v>
      </c>
      <c r="T7" s="2">
        <v>65.407466536829702</v>
      </c>
      <c r="U7" s="2">
        <v>60.607544321715778</v>
      </c>
      <c r="V7" s="2">
        <v>62.83225657547257</v>
      </c>
      <c r="W7" s="54">
        <v>0.26803487329612902</v>
      </c>
    </row>
    <row r="8" spans="1:23">
      <c r="B8" s="1" t="s">
        <v>44</v>
      </c>
      <c r="C8" s="2">
        <v>14.810824728649452</v>
      </c>
      <c r="D8" s="2">
        <v>16.132537485675929</v>
      </c>
      <c r="E8" s="2">
        <v>15.376250236796244</v>
      </c>
      <c r="F8" s="2">
        <v>16.785290533296831</v>
      </c>
      <c r="G8" s="2">
        <v>16.952569836989149</v>
      </c>
      <c r="H8" s="2">
        <v>17.893166098333364</v>
      </c>
      <c r="I8" s="2">
        <v>17.826837329063913</v>
      </c>
      <c r="J8" s="2">
        <v>16.362737704312863</v>
      </c>
      <c r="K8" s="2">
        <v>18.449519252873795</v>
      </c>
      <c r="L8" s="2">
        <v>18.390385470392609</v>
      </c>
      <c r="M8" s="2">
        <v>20.779609319499443</v>
      </c>
      <c r="N8" s="2">
        <v>16.749690332415675</v>
      </c>
      <c r="O8" s="2">
        <v>18.99969302978694</v>
      </c>
      <c r="P8" s="56">
        <v>21.235979150050902</v>
      </c>
      <c r="Q8" s="2">
        <v>16.610361930744357</v>
      </c>
      <c r="R8" s="2">
        <v>18.549942354972654</v>
      </c>
      <c r="S8" s="2">
        <v>20.046298720817937</v>
      </c>
      <c r="T8" s="2">
        <v>19.590905685919157</v>
      </c>
      <c r="U8" s="2">
        <v>18.291564991749134</v>
      </c>
      <c r="V8" s="2">
        <v>18.884695472625054</v>
      </c>
      <c r="W8" s="54">
        <v>0.27506035744891899</v>
      </c>
    </row>
    <row r="9" spans="1:23">
      <c r="B9" s="1" t="s">
        <v>49</v>
      </c>
      <c r="C9" s="2">
        <v>21.224487258696044</v>
      </c>
      <c r="D9" s="2">
        <v>22.877441777003309</v>
      </c>
      <c r="E9" s="2">
        <v>21.786801862324463</v>
      </c>
      <c r="F9" s="2">
        <v>23.460058353580749</v>
      </c>
      <c r="G9" s="2">
        <v>23.507306843995107</v>
      </c>
      <c r="H9" s="2">
        <v>24.579423284757596</v>
      </c>
      <c r="I9" s="2">
        <v>24.110372413334169</v>
      </c>
      <c r="J9" s="2">
        <v>22.211701092009378</v>
      </c>
      <c r="K9" s="2">
        <v>24.720774822607972</v>
      </c>
      <c r="L9" s="2">
        <v>24.787406165956284</v>
      </c>
      <c r="M9" s="2">
        <v>27.966541385329382</v>
      </c>
      <c r="N9" s="2">
        <v>22.886339482586926</v>
      </c>
      <c r="O9" s="2">
        <v>25.693931449930172</v>
      </c>
      <c r="P9" s="56">
        <v>28.747349671420039</v>
      </c>
      <c r="Q9" s="2">
        <v>22.505546381277117</v>
      </c>
      <c r="R9" s="2">
        <v>25.092946564306683</v>
      </c>
      <c r="S9" s="2">
        <v>27.442984475954095</v>
      </c>
      <c r="T9" s="2">
        <v>26.954496036417506</v>
      </c>
      <c r="U9" s="2">
        <v>25.486999149892817</v>
      </c>
      <c r="V9" s="2">
        <v>26.29236201936585</v>
      </c>
      <c r="W9" s="54">
        <v>0.238774897075236</v>
      </c>
    </row>
    <row r="10" spans="1:23">
      <c r="B10" s="1" t="s">
        <v>117</v>
      </c>
      <c r="C10" s="2">
        <v>0.49631667295034138</v>
      </c>
      <c r="D10" s="2">
        <v>0.53515545828708322</v>
      </c>
      <c r="E10" s="2">
        <v>0.50198424494890515</v>
      </c>
      <c r="F10" s="2">
        <v>0.54413919915262721</v>
      </c>
      <c r="G10" s="2">
        <v>0.53073303263944371</v>
      </c>
      <c r="H10" s="2">
        <v>0.55690594758076362</v>
      </c>
      <c r="I10" s="2">
        <v>0.52921595966592205</v>
      </c>
      <c r="J10" s="2">
        <v>0.47546089708564132</v>
      </c>
      <c r="K10" s="2">
        <v>0.51274493860905179</v>
      </c>
      <c r="L10" s="2">
        <v>0.49224828420899702</v>
      </c>
      <c r="M10" s="2">
        <v>0.54862007197597928</v>
      </c>
      <c r="N10" s="2">
        <v>0.42759647912296284</v>
      </c>
      <c r="O10" s="2">
        <v>0.441352473770314</v>
      </c>
      <c r="P10" s="56">
        <v>0.44445865577671828</v>
      </c>
      <c r="Q10" s="2">
        <v>0.30480267609824124</v>
      </c>
      <c r="R10" s="2">
        <v>0.29247835063094291</v>
      </c>
      <c r="S10" s="2">
        <v>0.27387179923315319</v>
      </c>
      <c r="T10" s="2">
        <v>0.22540185617558242</v>
      </c>
      <c r="U10" s="2">
        <v>0.177071363256631</v>
      </c>
      <c r="V10" s="2">
        <v>0.14422412393483536</v>
      </c>
      <c r="W10" s="54">
        <v>-0.70941108410181197</v>
      </c>
    </row>
    <row r="11" spans="1:23">
      <c r="B11" s="1" t="s">
        <v>48</v>
      </c>
      <c r="C11" s="2">
        <v>8.5671657886757568</v>
      </c>
      <c r="D11" s="2">
        <v>9.4557035420524791</v>
      </c>
      <c r="E11" s="2">
        <v>8.9649208795034845</v>
      </c>
      <c r="F11" s="2">
        <v>9.8105876015332214</v>
      </c>
      <c r="G11" s="2">
        <v>9.8400980762437573</v>
      </c>
      <c r="H11" s="2">
        <v>10.453337573270673</v>
      </c>
      <c r="I11" s="2">
        <v>10.259811697339956</v>
      </c>
      <c r="J11" s="2">
        <v>9.4234386807596415</v>
      </c>
      <c r="K11" s="2">
        <v>10.696255111976884</v>
      </c>
      <c r="L11" s="2">
        <v>10.760042758883916</v>
      </c>
      <c r="M11" s="2">
        <v>12.50381803866741</v>
      </c>
      <c r="N11" s="2">
        <v>10.012759449458605</v>
      </c>
      <c r="O11" s="2">
        <v>11.73436625862843</v>
      </c>
      <c r="P11" s="56">
        <v>13.433255675166132</v>
      </c>
      <c r="Q11" s="2">
        <v>10.348111745457167</v>
      </c>
      <c r="R11" s="2">
        <v>11.914125143024389</v>
      </c>
      <c r="S11" s="2">
        <v>13.291910746379429</v>
      </c>
      <c r="T11" s="2">
        <v>13.336355650841456</v>
      </c>
      <c r="U11" s="2">
        <v>12.747089559296475</v>
      </c>
      <c r="V11" s="2">
        <v>13.640756733370214</v>
      </c>
      <c r="W11" s="54">
        <v>0.59221346590500501</v>
      </c>
    </row>
    <row r="12" spans="1:23">
      <c r="B12" s="1" t="s">
        <v>205</v>
      </c>
      <c r="C12" s="2">
        <v>3.7526627163535871</v>
      </c>
      <c r="D12" s="2">
        <v>4.4360705726476706</v>
      </c>
      <c r="E12" s="2">
        <v>4.4472954675484555</v>
      </c>
      <c r="F12" s="2">
        <v>5.2229148213269898</v>
      </c>
      <c r="G12" s="2">
        <v>5.6342855014193391</v>
      </c>
      <c r="H12" s="2">
        <v>6.4179398862190427</v>
      </c>
      <c r="I12" s="2">
        <v>6.9693055205633883</v>
      </c>
      <c r="J12" s="2">
        <v>6.820830568750532</v>
      </c>
      <c r="K12" s="2">
        <v>8.3747504598271725</v>
      </c>
      <c r="L12" s="2">
        <v>8.9522646981149681</v>
      </c>
      <c r="M12" s="2">
        <v>11.022517367727731</v>
      </c>
      <c r="N12" s="2">
        <v>9.2971609691825954</v>
      </c>
      <c r="O12" s="2">
        <v>11.441085570148651</v>
      </c>
      <c r="P12" s="56">
        <v>13.683447877940216</v>
      </c>
      <c r="Q12" s="2">
        <v>10.970383471057055</v>
      </c>
      <c r="R12" s="2">
        <v>13.145417132736746</v>
      </c>
      <c r="S12" s="2">
        <v>15.150056809794718</v>
      </c>
      <c r="T12" s="2">
        <v>15.496916177889078</v>
      </c>
      <c r="U12" s="2">
        <v>15.142693466516645</v>
      </c>
      <c r="V12" s="2">
        <v>16.422016276663921</v>
      </c>
      <c r="W12" s="54">
        <v>3.37609705905597</v>
      </c>
    </row>
    <row r="13" spans="1:23" ht="15.5" thickBot="1">
      <c r="B13" s="1" t="s">
        <v>104</v>
      </c>
      <c r="C13" s="2">
        <v>4.6386385848932301</v>
      </c>
      <c r="D13" s="2">
        <v>4.301295557011195</v>
      </c>
      <c r="E13" s="2">
        <v>4.2790333105058469</v>
      </c>
      <c r="F13" s="2">
        <v>3.6326425824589181</v>
      </c>
      <c r="G13" s="2">
        <v>3.743185460170487</v>
      </c>
      <c r="H13" s="2">
        <v>3.6495009237693523</v>
      </c>
      <c r="I13" s="2">
        <v>3.326413909600169</v>
      </c>
      <c r="J13" s="2">
        <v>3.1602144460405768</v>
      </c>
      <c r="K13" s="2">
        <v>3.0351104299671907</v>
      </c>
      <c r="L13" s="2">
        <v>2.7015998966376946</v>
      </c>
      <c r="M13" s="2">
        <v>2.609806270225226</v>
      </c>
      <c r="N13" s="2">
        <v>1.9400478010353046</v>
      </c>
      <c r="O13" s="2">
        <v>1.893759851304684</v>
      </c>
      <c r="P13" s="56">
        <v>1.7835374007575355</v>
      </c>
      <c r="Q13" s="2">
        <v>1.2622666809499052</v>
      </c>
      <c r="R13" s="2">
        <v>1.2439868883763048</v>
      </c>
      <c r="S13" s="2">
        <v>1.2280573578152232</v>
      </c>
      <c r="T13" s="2">
        <v>1.2018637486173862</v>
      </c>
      <c r="U13" s="2">
        <v>1.2438311256558334</v>
      </c>
      <c r="V13" s="2">
        <v>1.1532084252363397</v>
      </c>
      <c r="W13" s="54">
        <v>-0.75139075741058603</v>
      </c>
    </row>
    <row r="14" spans="1:23" ht="15.5" thickBot="1">
      <c r="B14" s="108" t="s">
        <v>55</v>
      </c>
      <c r="C14" s="103">
        <v>262.17321477566998</v>
      </c>
      <c r="D14" s="103">
        <v>282.60919349894732</v>
      </c>
      <c r="E14" s="103">
        <v>262.42969782825122</v>
      </c>
      <c r="F14" s="103">
        <v>281.9749292580222</v>
      </c>
      <c r="G14" s="103">
        <v>277.64052592657049</v>
      </c>
      <c r="H14" s="103">
        <v>286.16791215133537</v>
      </c>
      <c r="I14" s="103">
        <v>275.23886351777014</v>
      </c>
      <c r="J14" s="103">
        <v>243.9511828945075</v>
      </c>
      <c r="K14" s="103">
        <v>268.42999102654301</v>
      </c>
      <c r="L14" s="103">
        <v>261.52299609760036</v>
      </c>
      <c r="M14" s="103">
        <v>293.30786314805317</v>
      </c>
      <c r="N14" s="103">
        <v>226.23981557687509</v>
      </c>
      <c r="O14" s="103">
        <v>254.81809103393019</v>
      </c>
      <c r="P14" s="103">
        <v>279.8815440530193</v>
      </c>
      <c r="Q14" s="103">
        <v>209.5895071680828</v>
      </c>
      <c r="R14" s="103">
        <v>231.8827375266612</v>
      </c>
      <c r="S14" s="103">
        <v>248.24499585675349</v>
      </c>
      <c r="T14" s="103">
        <v>238.90196667149146</v>
      </c>
      <c r="U14" s="103">
        <v>218.67096231344487</v>
      </c>
      <c r="V14" s="103">
        <v>223.06482558212093</v>
      </c>
      <c r="W14" s="66">
        <v>-0.149170040986118</v>
      </c>
    </row>
    <row r="15" spans="1:23">
      <c r="B15" s="155" t="s">
        <v>375</v>
      </c>
    </row>
    <row r="19" spans="1:1">
      <c r="A19" s="157" t="s">
        <v>377</v>
      </c>
    </row>
    <row r="20" spans="1:1">
      <c r="A20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X19"/>
  <sheetViews>
    <sheetView showGridLines="0" zoomScale="90" zoomScaleNormal="90" workbookViewId="0">
      <selection activeCell="B3" sqref="B3"/>
    </sheetView>
  </sheetViews>
  <sheetFormatPr baseColWidth="10" defaultRowHeight="15" outlineLevelCol="1"/>
  <cols>
    <col min="2" max="2" width="22" bestFit="1" customWidth="1"/>
    <col min="3" max="3" width="5.69140625" customWidth="1"/>
    <col min="4" max="15" width="5.69140625" hidden="1" customWidth="1" outlineLevel="1"/>
    <col min="16" max="16" width="5.69140625" customWidth="1" collapsed="1"/>
    <col min="17" max="22" width="5.69140625" customWidth="1"/>
    <col min="23" max="23" width="8.3046875" bestFit="1" customWidth="1"/>
    <col min="24" max="24" width="10.23046875" bestFit="1" customWidth="1"/>
  </cols>
  <sheetData>
    <row r="1" spans="1:24">
      <c r="A1" s="156" t="s">
        <v>376</v>
      </c>
    </row>
    <row r="3" spans="1:24" ht="16">
      <c r="B3" s="71" t="s">
        <v>297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47"/>
    </row>
    <row r="4" spans="1:24">
      <c r="B4" s="72" t="s">
        <v>296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47"/>
    </row>
    <row r="5" spans="1:24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4">
      <c r="B6" s="1" t="s">
        <v>114</v>
      </c>
      <c r="C6" s="2">
        <v>25.386207539102191</v>
      </c>
      <c r="D6" s="2">
        <v>24.873315964957687</v>
      </c>
      <c r="E6" s="2">
        <v>24.525841776808555</v>
      </c>
      <c r="F6" s="2">
        <v>24.353451173946453</v>
      </c>
      <c r="G6" s="2">
        <v>23.894418716991982</v>
      </c>
      <c r="H6" s="2">
        <v>23.516215403878878</v>
      </c>
      <c r="I6" s="2">
        <v>23.041307993453859</v>
      </c>
      <c r="J6" s="2">
        <v>22.630752635184098</v>
      </c>
      <c r="K6" s="2">
        <v>22.385480133164325</v>
      </c>
      <c r="L6" s="2">
        <v>21.89902304977835</v>
      </c>
      <c r="M6" s="2">
        <v>21.628099325580049</v>
      </c>
      <c r="N6" s="2">
        <v>20.342725554289981</v>
      </c>
      <c r="O6" s="2">
        <v>20.138547604710745</v>
      </c>
      <c r="P6" s="56">
        <v>19.723212619561046</v>
      </c>
      <c r="Q6" s="2">
        <v>18.622763912554998</v>
      </c>
      <c r="R6" s="2">
        <v>18.251697342862364</v>
      </c>
      <c r="S6" s="2">
        <v>18.004492143921684</v>
      </c>
      <c r="T6" s="2">
        <v>17.446210114698843</v>
      </c>
      <c r="U6" s="2">
        <v>16.815913864197483</v>
      </c>
      <c r="V6" s="2">
        <v>16.418020034167338</v>
      </c>
      <c r="W6" s="54">
        <v>-0.35327007750650502</v>
      </c>
    </row>
    <row r="7" spans="1:24">
      <c r="B7" s="1" t="s">
        <v>80</v>
      </c>
      <c r="C7" s="2">
        <v>7.6336304923005063</v>
      </c>
      <c r="D7" s="2">
        <v>7.7013299340828878</v>
      </c>
      <c r="E7" s="2">
        <v>7.8565047767086744</v>
      </c>
      <c r="F7" s="2">
        <v>8.0230284189853283</v>
      </c>
      <c r="G7" s="2">
        <v>8.1981520975764308</v>
      </c>
      <c r="H7" s="2">
        <v>8.427816308897162</v>
      </c>
      <c r="I7" s="2">
        <v>8.5513160020750743</v>
      </c>
      <c r="J7" s="2">
        <v>8.7582074573940609</v>
      </c>
      <c r="K7" s="2">
        <v>9.042094757617777</v>
      </c>
      <c r="L7" s="2">
        <v>9.2520939057149985</v>
      </c>
      <c r="M7" s="2">
        <v>9.4962535014067058</v>
      </c>
      <c r="N7" s="2">
        <v>9.2551675303361129</v>
      </c>
      <c r="O7" s="2">
        <v>9.6552426858462432</v>
      </c>
      <c r="P7" s="56">
        <v>9.9788718113435309</v>
      </c>
      <c r="Q7" s="2">
        <v>9.7445327572411031</v>
      </c>
      <c r="R7" s="2">
        <v>10.086349457039066</v>
      </c>
      <c r="S7" s="2">
        <v>10.415708124512891</v>
      </c>
      <c r="T7" s="2">
        <v>10.528923379605414</v>
      </c>
      <c r="U7" s="2">
        <v>10.561575237407778</v>
      </c>
      <c r="V7" s="2">
        <v>10.717277038034686</v>
      </c>
      <c r="W7" s="54">
        <v>0.40395543756597002</v>
      </c>
    </row>
    <row r="8" spans="1:24">
      <c r="B8" s="1" t="s">
        <v>44</v>
      </c>
      <c r="C8" s="2">
        <v>9.0298016000070351</v>
      </c>
      <c r="D8" s="2">
        <v>9.0618274764964983</v>
      </c>
      <c r="E8" s="2">
        <v>9.0926111421306572</v>
      </c>
      <c r="F8" s="2">
        <v>9.2313651644717147</v>
      </c>
      <c r="G8" s="2">
        <v>9.2699649518981548</v>
      </c>
      <c r="H8" s="2">
        <v>9.3023540762052566</v>
      </c>
      <c r="I8" s="2">
        <v>9.3054826014549281</v>
      </c>
      <c r="J8" s="2">
        <v>9.2743273917230837</v>
      </c>
      <c r="K8" s="2">
        <v>9.3732961163974622</v>
      </c>
      <c r="L8" s="2">
        <v>9.426049929030393</v>
      </c>
      <c r="M8" s="2">
        <v>9.5860099355441388</v>
      </c>
      <c r="N8" s="2">
        <v>9.3789007192448075</v>
      </c>
      <c r="O8" s="2">
        <v>9.368649479560883</v>
      </c>
      <c r="P8" s="56">
        <v>9.4948722625318194</v>
      </c>
      <c r="Q8" s="2">
        <v>9.3649960703792576</v>
      </c>
      <c r="R8" s="2">
        <v>9.501077388640466</v>
      </c>
      <c r="S8" s="2">
        <v>9.5912156415478425</v>
      </c>
      <c r="T8" s="2">
        <v>9.598284282105757</v>
      </c>
      <c r="U8" s="2">
        <v>9.5977560557023338</v>
      </c>
      <c r="V8" s="2">
        <v>9.6646450461323017</v>
      </c>
      <c r="W8" s="54">
        <v>7.0305359325366898E-2</v>
      </c>
    </row>
    <row r="9" spans="1:24">
      <c r="B9" s="1" t="s">
        <v>49</v>
      </c>
      <c r="C9" s="2">
        <v>1.2621581452395976</v>
      </c>
      <c r="D9" s="2">
        <v>1.2860742149886581</v>
      </c>
      <c r="E9" s="2">
        <v>1.3453860263286443</v>
      </c>
      <c r="F9" s="2">
        <v>1.382959945563432</v>
      </c>
      <c r="G9" s="2">
        <v>1.4350705585660828</v>
      </c>
      <c r="H9" s="2">
        <v>1.4847052451866156</v>
      </c>
      <c r="I9" s="2">
        <v>1.5099361625648458</v>
      </c>
      <c r="J9" s="2">
        <v>1.5740719438640101</v>
      </c>
      <c r="K9" s="2">
        <v>1.6504770528081829</v>
      </c>
      <c r="L9" s="2">
        <v>1.7249488131265205</v>
      </c>
      <c r="M9" s="2">
        <v>1.8198105747766418</v>
      </c>
      <c r="N9" s="2">
        <v>1.7064902098595043</v>
      </c>
      <c r="O9" s="2">
        <v>1.7350754619628741</v>
      </c>
      <c r="P9" s="56">
        <v>1.8432796479388662</v>
      </c>
      <c r="Q9" s="2">
        <v>1.6873744574082705</v>
      </c>
      <c r="R9" s="2">
        <v>1.7741641322586919</v>
      </c>
      <c r="S9" s="2">
        <v>1.884264989452143</v>
      </c>
      <c r="T9" s="2">
        <v>1.8808760910349136</v>
      </c>
      <c r="U9" s="2">
        <v>1.8948321295709558</v>
      </c>
      <c r="V9" s="2">
        <v>1.9170557648953097</v>
      </c>
      <c r="W9" s="54">
        <v>0.51887128576220698</v>
      </c>
    </row>
    <row r="10" spans="1:24">
      <c r="B10" s="1" t="s">
        <v>48</v>
      </c>
      <c r="C10" s="2">
        <v>1.6783651115548264</v>
      </c>
      <c r="D10" s="2">
        <v>1.678167815437023</v>
      </c>
      <c r="E10" s="2">
        <v>1.6972431036845534</v>
      </c>
      <c r="F10" s="2">
        <v>1.7047761082155029</v>
      </c>
      <c r="G10" s="2">
        <v>1.7140204178819038</v>
      </c>
      <c r="H10" s="2">
        <v>1.744129050955916</v>
      </c>
      <c r="I10" s="2">
        <v>1.752646947287563</v>
      </c>
      <c r="J10" s="2">
        <v>1.7886965714390639</v>
      </c>
      <c r="K10" s="2">
        <v>1.8302089428186228</v>
      </c>
      <c r="L10" s="2">
        <v>1.8624150272482933</v>
      </c>
      <c r="M10" s="2">
        <v>1.9169059421173982</v>
      </c>
      <c r="N10" s="2">
        <v>1.8846672326647214</v>
      </c>
      <c r="O10" s="2">
        <v>1.9838345828379613</v>
      </c>
      <c r="P10" s="56">
        <v>2.0875984412734998</v>
      </c>
      <c r="Q10" s="2">
        <v>2.0460376550203989</v>
      </c>
      <c r="R10" s="2">
        <v>2.1419813104990575</v>
      </c>
      <c r="S10" s="2">
        <v>2.2616248302536315</v>
      </c>
      <c r="T10" s="2">
        <v>2.351759389851682</v>
      </c>
      <c r="U10" s="2">
        <v>2.4430525646185837</v>
      </c>
      <c r="V10" s="2">
        <v>2.5789668722479342</v>
      </c>
      <c r="W10" s="54">
        <v>0.53659466256349697</v>
      </c>
    </row>
    <row r="11" spans="1:24">
      <c r="B11" s="1" t="s">
        <v>205</v>
      </c>
      <c r="C11" s="2">
        <v>0.57752521923906819</v>
      </c>
      <c r="D11" s="2">
        <v>0.62995283407538594</v>
      </c>
      <c r="E11" s="2">
        <v>0.6964049581647952</v>
      </c>
      <c r="F11" s="2">
        <v>0.77413409661993993</v>
      </c>
      <c r="G11" s="2">
        <v>0.85470996552964928</v>
      </c>
      <c r="H11" s="2">
        <v>0.94718587812983057</v>
      </c>
      <c r="I11" s="2">
        <v>1.0561172864038029</v>
      </c>
      <c r="J11" s="2">
        <v>1.1806988081133611</v>
      </c>
      <c r="K11" s="2">
        <v>1.3508040023994186</v>
      </c>
      <c r="L11" s="2">
        <v>1.5598927314867186</v>
      </c>
      <c r="M11" s="2">
        <v>1.7974594198040492</v>
      </c>
      <c r="N11" s="2">
        <v>2.0144400214804681</v>
      </c>
      <c r="O11" s="2">
        <v>2.2834283502076875</v>
      </c>
      <c r="P11" s="56">
        <v>2.5553084541404267</v>
      </c>
      <c r="Q11" s="2">
        <v>2.7580789970426585</v>
      </c>
      <c r="R11" s="2">
        <v>3.0585886999948997</v>
      </c>
      <c r="S11" s="2">
        <v>3.3662672842808767</v>
      </c>
      <c r="T11" s="2">
        <v>3.6332422751868605</v>
      </c>
      <c r="U11" s="2">
        <v>3.8292286566155411</v>
      </c>
      <c r="V11" s="2">
        <v>4.066882571298593</v>
      </c>
      <c r="W11" s="54">
        <v>6.0419133845912603</v>
      </c>
    </row>
    <row r="12" spans="1:24" ht="15.5" thickBot="1">
      <c r="B12" s="1" t="s">
        <v>104</v>
      </c>
      <c r="C12" s="2">
        <v>0.58596936597494742</v>
      </c>
      <c r="D12" s="2">
        <v>0.51822660796228959</v>
      </c>
      <c r="E12" s="2">
        <v>0.59640862677247397</v>
      </c>
      <c r="F12" s="2">
        <v>0.47432490862724985</v>
      </c>
      <c r="G12" s="2">
        <v>0.52527549731312517</v>
      </c>
      <c r="H12" s="2">
        <v>0.51560570541173978</v>
      </c>
      <c r="I12" s="2">
        <v>0.51084546201840331</v>
      </c>
      <c r="J12" s="2">
        <v>0.55469742441888714</v>
      </c>
      <c r="K12" s="2">
        <v>0.51225432316256647</v>
      </c>
      <c r="L12" s="2">
        <v>0.47453745207308529</v>
      </c>
      <c r="M12" s="2">
        <v>0.44222499365141826</v>
      </c>
      <c r="N12" s="2">
        <v>0.32873613504739008</v>
      </c>
      <c r="O12" s="2">
        <v>0.32089276042250103</v>
      </c>
      <c r="P12" s="56">
        <v>0.30221584825106629</v>
      </c>
      <c r="Q12" s="2">
        <v>0.21388785878014446</v>
      </c>
      <c r="R12" s="2">
        <v>0.21079039470894653</v>
      </c>
      <c r="S12" s="2">
        <v>0.20809117652113965</v>
      </c>
      <c r="T12" s="2">
        <v>0.20365273647546472</v>
      </c>
      <c r="U12" s="2">
        <v>0.21076400111457996</v>
      </c>
      <c r="V12" s="2">
        <v>0.19540821644393219</v>
      </c>
      <c r="W12" s="54">
        <v>-0.66652144669916602</v>
      </c>
    </row>
    <row r="13" spans="1:24" ht="15.5" thickBot="1">
      <c r="B13" s="108" t="s">
        <v>55</v>
      </c>
      <c r="C13" s="103">
        <v>46.17230162544179</v>
      </c>
      <c r="D13" s="103">
        <v>45.765767154877786</v>
      </c>
      <c r="E13" s="103">
        <v>45.828357551449379</v>
      </c>
      <c r="F13" s="103">
        <v>45.961462638063594</v>
      </c>
      <c r="G13" s="103">
        <v>45.909470295335709</v>
      </c>
      <c r="H13" s="103">
        <v>45.956762308101347</v>
      </c>
      <c r="I13" s="103">
        <v>45.745931739145384</v>
      </c>
      <c r="J13" s="103">
        <v>45.781487730704796</v>
      </c>
      <c r="K13" s="103">
        <v>46.164261021385428</v>
      </c>
      <c r="L13" s="103">
        <v>46.21766875724942</v>
      </c>
      <c r="M13" s="103">
        <v>46.706328243970752</v>
      </c>
      <c r="N13" s="103">
        <v>44.926844441793889</v>
      </c>
      <c r="O13" s="103">
        <v>45.501874407601036</v>
      </c>
      <c r="P13" s="103">
        <v>46.002315258753924</v>
      </c>
      <c r="Q13" s="103">
        <v>44.449351064143677</v>
      </c>
      <c r="R13" s="103">
        <v>45.037255079751958</v>
      </c>
      <c r="S13" s="103">
        <v>45.746158569978569</v>
      </c>
      <c r="T13" s="103">
        <v>45.656418671145047</v>
      </c>
      <c r="U13" s="103">
        <v>45.366203350103575</v>
      </c>
      <c r="V13" s="103">
        <v>45.570661177084119</v>
      </c>
      <c r="W13" s="66">
        <v>-1.3030332627519599E-2</v>
      </c>
    </row>
    <row r="14" spans="1:24">
      <c r="B14" s="155" t="s">
        <v>375</v>
      </c>
    </row>
    <row r="18" spans="1:1">
      <c r="A18" s="157" t="s">
        <v>377</v>
      </c>
    </row>
    <row r="19" spans="1:1">
      <c r="A19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I33"/>
  <sheetViews>
    <sheetView showGridLines="0" topLeftCell="A4" zoomScale="90" zoomScaleNormal="90" workbookViewId="0">
      <selection activeCell="B10" sqref="B10"/>
    </sheetView>
  </sheetViews>
  <sheetFormatPr baseColWidth="10" defaultRowHeight="15"/>
  <cols>
    <col min="2" max="2" width="8.07421875" customWidth="1"/>
    <col min="3" max="3" width="7.921875" customWidth="1"/>
    <col min="4" max="4" width="9.07421875" customWidth="1"/>
    <col min="5" max="5" width="10.765625" customWidth="1"/>
    <col min="6" max="6" width="9.3828125" customWidth="1"/>
    <col min="7" max="7" width="10.84375" customWidth="1"/>
    <col min="8" max="8" width="11.07421875" customWidth="1"/>
    <col min="9" max="9" width="10.53515625" customWidth="1"/>
  </cols>
  <sheetData>
    <row r="1" spans="1:9">
      <c r="A1" s="156" t="s">
        <v>376</v>
      </c>
    </row>
    <row r="3" spans="1:9" ht="16">
      <c r="B3" s="89" t="s">
        <v>298</v>
      </c>
      <c r="C3" s="89"/>
      <c r="D3" s="89"/>
      <c r="E3" s="89"/>
      <c r="F3" s="89"/>
      <c r="G3" s="89"/>
      <c r="H3" s="89"/>
      <c r="I3" s="89"/>
    </row>
    <row r="4" spans="1:9">
      <c r="B4" s="72" t="s">
        <v>234</v>
      </c>
      <c r="C4" s="72"/>
      <c r="D4" s="72"/>
      <c r="E4" s="72"/>
      <c r="F4" s="72"/>
      <c r="G4" s="72"/>
      <c r="H4" s="72"/>
      <c r="I4" s="72"/>
    </row>
    <row r="5" spans="1:9" ht="45">
      <c r="B5" s="153" t="s">
        <v>199</v>
      </c>
      <c r="C5" s="88" t="s">
        <v>401</v>
      </c>
      <c r="D5" s="88" t="s">
        <v>398</v>
      </c>
      <c r="E5" s="88" t="s">
        <v>402</v>
      </c>
      <c r="F5" s="88" t="s">
        <v>400</v>
      </c>
      <c r="G5" s="88" t="s">
        <v>201</v>
      </c>
      <c r="H5" s="88" t="s">
        <v>403</v>
      </c>
      <c r="I5" s="88" t="s">
        <v>404</v>
      </c>
    </row>
    <row r="6" spans="1:9">
      <c r="B6" s="20">
        <v>2000</v>
      </c>
      <c r="C6" s="2">
        <v>292.24694147756338</v>
      </c>
      <c r="D6" s="2">
        <v>46.17230162544179</v>
      </c>
      <c r="E6" s="2">
        <v>18.069849004381378</v>
      </c>
      <c r="F6" s="2">
        <v>23.288197211014975</v>
      </c>
      <c r="G6" s="45">
        <v>379.77728931840147</v>
      </c>
      <c r="H6" s="45">
        <v>794.05731362172685</v>
      </c>
      <c r="I6" s="46">
        <v>0.4782744051386193</v>
      </c>
    </row>
    <row r="7" spans="1:9">
      <c r="B7" s="20">
        <v>2001</v>
      </c>
      <c r="C7" s="2">
        <v>289.67026590324315</v>
      </c>
      <c r="D7" s="2">
        <v>45.765767154877778</v>
      </c>
      <c r="E7" s="2">
        <v>18.141585487627271</v>
      </c>
      <c r="F7" s="2">
        <v>23.584596301143328</v>
      </c>
      <c r="G7" s="45">
        <v>377.16221484689152</v>
      </c>
      <c r="H7" s="45">
        <v>793.88503810803923</v>
      </c>
      <c r="I7" s="46">
        <v>0.47508417055664903</v>
      </c>
    </row>
    <row r="8" spans="1:9">
      <c r="B8" s="20">
        <v>2002</v>
      </c>
      <c r="C8" s="2">
        <v>289.64645426011072</v>
      </c>
      <c r="D8" s="2">
        <v>45.828357551449379</v>
      </c>
      <c r="E8" s="2">
        <v>18.210933131284101</v>
      </c>
      <c r="F8" s="2">
        <v>23.774914726569484</v>
      </c>
      <c r="G8" s="45">
        <v>377.46065966941364</v>
      </c>
      <c r="H8" s="45">
        <v>791.70053142839652</v>
      </c>
      <c r="I8" s="46">
        <v>0.47677201755617638</v>
      </c>
    </row>
    <row r="9" spans="1:9">
      <c r="B9" s="20">
        <v>2003</v>
      </c>
      <c r="C9" s="2">
        <v>286.83275460802054</v>
      </c>
      <c r="D9" s="2">
        <v>45.961462638063594</v>
      </c>
      <c r="E9" s="2">
        <v>18.354418173285367</v>
      </c>
      <c r="F9" s="2">
        <v>24.125487114800599</v>
      </c>
      <c r="G9" s="45">
        <v>375.27412253417009</v>
      </c>
      <c r="H9" s="45">
        <v>791.73365294284474</v>
      </c>
      <c r="I9" s="46">
        <v>0.47399036423333785</v>
      </c>
    </row>
    <row r="10" spans="1:9">
      <c r="B10" s="20">
        <v>2004</v>
      </c>
      <c r="C10" s="2">
        <v>286.3459913840764</v>
      </c>
      <c r="D10" s="2">
        <v>45.909470295335709</v>
      </c>
      <c r="E10" s="2">
        <v>18.479015560537555</v>
      </c>
      <c r="F10" s="2">
        <v>24.431078281773509</v>
      </c>
      <c r="G10" s="45">
        <v>375.16555552172321</v>
      </c>
      <c r="H10" s="45">
        <v>795.25024344540009</v>
      </c>
      <c r="I10" s="46">
        <v>0.47175786315553786</v>
      </c>
    </row>
    <row r="11" spans="1:9">
      <c r="B11" s="20">
        <v>2005</v>
      </c>
      <c r="C11" s="2">
        <v>284.50913043732055</v>
      </c>
      <c r="D11" s="2">
        <v>45.956762308101332</v>
      </c>
      <c r="E11" s="2">
        <v>18.587598170062883</v>
      </c>
      <c r="F11" s="2">
        <v>24.573045897563272</v>
      </c>
      <c r="G11" s="45">
        <v>373.62653681304806</v>
      </c>
      <c r="H11" s="45">
        <v>796.14318572035904</v>
      </c>
      <c r="I11" s="46">
        <v>0.469295653739706</v>
      </c>
    </row>
    <row r="12" spans="1:9">
      <c r="B12" s="20">
        <v>2006</v>
      </c>
      <c r="C12" s="2">
        <v>282.35527062279903</v>
      </c>
      <c r="D12" s="2">
        <v>45.745931739145377</v>
      </c>
      <c r="E12" s="2">
        <v>18.710711011849572</v>
      </c>
      <c r="F12" s="2">
        <v>24.911480228662917</v>
      </c>
      <c r="G12" s="45">
        <v>371.72339360245689</v>
      </c>
      <c r="H12" s="45">
        <v>798.33222040872704</v>
      </c>
      <c r="I12" s="46">
        <v>0.46562494172181024</v>
      </c>
    </row>
    <row r="13" spans="1:9">
      <c r="B13" s="20">
        <v>2007</v>
      </c>
      <c r="C13" s="2">
        <v>283.01597198555521</v>
      </c>
      <c r="D13" s="2">
        <v>45.781487730704796</v>
      </c>
      <c r="E13" s="2">
        <v>18.811596407761826</v>
      </c>
      <c r="F13" s="2">
        <v>25.381985310845263</v>
      </c>
      <c r="G13" s="45">
        <v>372.9910414348671</v>
      </c>
      <c r="H13" s="45">
        <v>802.88933859767951</v>
      </c>
      <c r="I13" s="46">
        <v>0.46456095940485453</v>
      </c>
    </row>
    <row r="14" spans="1:9">
      <c r="B14" s="20">
        <v>2008</v>
      </c>
      <c r="C14" s="2">
        <v>281.47787819910485</v>
      </c>
      <c r="D14" s="2">
        <v>46.164261021385428</v>
      </c>
      <c r="E14" s="2">
        <v>19.006625655067701</v>
      </c>
      <c r="F14" s="2">
        <v>25.748121582921296</v>
      </c>
      <c r="G14" s="45">
        <v>372.39688645847923</v>
      </c>
      <c r="H14" s="45">
        <v>806.93894448565823</v>
      </c>
      <c r="I14" s="46">
        <v>0.46149326290831649</v>
      </c>
    </row>
    <row r="15" spans="1:9">
      <c r="B15" s="20">
        <v>2009</v>
      </c>
      <c r="C15" s="2">
        <v>279.36660807019433</v>
      </c>
      <c r="D15" s="2">
        <v>46.217668757249399</v>
      </c>
      <c r="E15" s="2">
        <v>19.098405152528244</v>
      </c>
      <c r="F15" s="2">
        <v>25.543167034168039</v>
      </c>
      <c r="G15" s="45">
        <v>370.22584901414001</v>
      </c>
      <c r="H15" s="45">
        <v>797.43779195313402</v>
      </c>
      <c r="I15" s="46">
        <v>0.46426925429174848</v>
      </c>
    </row>
    <row r="16" spans="1:9">
      <c r="B16" s="20">
        <v>2010</v>
      </c>
      <c r="C16" s="2">
        <v>277.4685255901785</v>
      </c>
      <c r="D16" s="2">
        <v>46.706328243970752</v>
      </c>
      <c r="E16" s="2">
        <v>19.313718890094165</v>
      </c>
      <c r="F16" s="2">
        <v>25.882716511614884</v>
      </c>
      <c r="G16" s="45">
        <v>369.37128923585828</v>
      </c>
      <c r="H16" s="45">
        <v>807.79347591002727</v>
      </c>
      <c r="I16" s="46">
        <v>0.4572595598395241</v>
      </c>
    </row>
    <row r="17" spans="1:9">
      <c r="B17" s="20">
        <v>2011</v>
      </c>
      <c r="C17" s="2">
        <v>273.96893342435931</v>
      </c>
      <c r="D17" s="2">
        <v>44.926844441793897</v>
      </c>
      <c r="E17" s="2">
        <v>19.444633319485909</v>
      </c>
      <c r="F17" s="2">
        <v>25.582391444691659</v>
      </c>
      <c r="G17" s="45">
        <v>363.92280263033075</v>
      </c>
      <c r="H17" s="45">
        <v>800.23033740734309</v>
      </c>
      <c r="I17" s="46">
        <v>0.45477256437115343</v>
      </c>
    </row>
    <row r="18" spans="1:9">
      <c r="B18" s="20">
        <v>2012</v>
      </c>
      <c r="C18" s="2">
        <v>270.66368972008695</v>
      </c>
      <c r="D18" s="2">
        <v>45.501874407601036</v>
      </c>
      <c r="E18" s="2">
        <v>19.58110393380715</v>
      </c>
      <c r="F18" s="2">
        <v>25.118700249105238</v>
      </c>
      <c r="G18" s="45">
        <v>360.86536831060033</v>
      </c>
      <c r="H18" s="45">
        <v>794.76498634210657</v>
      </c>
      <c r="I18" s="46">
        <v>0.45405292698094007</v>
      </c>
    </row>
    <row r="19" spans="1:9">
      <c r="B19" s="20">
        <v>2013</v>
      </c>
      <c r="C19" s="2">
        <v>268.57252495109822</v>
      </c>
      <c r="D19" s="2">
        <v>46.002315258753931</v>
      </c>
      <c r="E19" s="2">
        <v>19.764731184757245</v>
      </c>
      <c r="F19" s="2">
        <v>24.581762608449761</v>
      </c>
      <c r="G19" s="45">
        <v>358.92133400305914</v>
      </c>
      <c r="H19" s="45">
        <v>794.55000830355505</v>
      </c>
      <c r="I19" s="46">
        <v>0.45172906708464161</v>
      </c>
    </row>
    <row r="20" spans="1:9">
      <c r="B20" s="20">
        <v>2014</v>
      </c>
      <c r="C20" s="2">
        <v>265.82162602256102</v>
      </c>
      <c r="D20" s="2">
        <v>44.44935106414367</v>
      </c>
      <c r="E20" s="2">
        <v>19.843297445171039</v>
      </c>
      <c r="F20" s="2">
        <v>24.24410095864755</v>
      </c>
      <c r="G20" s="45">
        <v>354.35837549052331</v>
      </c>
      <c r="H20" s="45">
        <v>788.9666962672062</v>
      </c>
      <c r="I20" s="46">
        <v>0.44914237466179391</v>
      </c>
    </row>
    <row r="21" spans="1:9">
      <c r="B21" s="20">
        <v>2015</v>
      </c>
      <c r="C21" s="2">
        <v>264.04113798238939</v>
      </c>
      <c r="D21" s="2">
        <v>45.037255079751958</v>
      </c>
      <c r="E21" s="2">
        <v>20.17628535508938</v>
      </c>
      <c r="F21" s="2">
        <v>23.251103304256073</v>
      </c>
      <c r="G21" s="45">
        <v>352.50578172148676</v>
      </c>
      <c r="H21" s="45">
        <v>783.88281283648291</v>
      </c>
      <c r="I21" s="46">
        <v>0.44969193857681777</v>
      </c>
    </row>
    <row r="22" spans="1:9">
      <c r="B22" s="20">
        <v>2016</v>
      </c>
      <c r="C22" s="2">
        <v>263.53587526653541</v>
      </c>
      <c r="D22" s="2">
        <v>45.746158569978562</v>
      </c>
      <c r="E22" s="2">
        <v>20.29640650628189</v>
      </c>
      <c r="F22" s="2">
        <v>22.351033826756691</v>
      </c>
      <c r="G22" s="45">
        <v>351.92947416955252</v>
      </c>
      <c r="H22" s="45">
        <v>783.61419571968838</v>
      </c>
      <c r="I22" s="46">
        <v>0.44911064155280239</v>
      </c>
    </row>
    <row r="23" spans="1:9">
      <c r="B23" s="20">
        <v>2017</v>
      </c>
      <c r="C23" s="2">
        <v>261.44802883068019</v>
      </c>
      <c r="D23" s="2">
        <v>45.65641867114504</v>
      </c>
      <c r="E23" s="2">
        <v>20.545913458735892</v>
      </c>
      <c r="F23" s="2">
        <v>20.772316511365936</v>
      </c>
      <c r="G23" s="45">
        <v>348.42267747192705</v>
      </c>
      <c r="H23" s="45">
        <v>781.10004791940082</v>
      </c>
      <c r="I23" s="46">
        <v>0.44606664459951439</v>
      </c>
    </row>
    <row r="24" spans="1:9">
      <c r="B24" s="20">
        <v>2018</v>
      </c>
      <c r="C24" s="2">
        <v>260.62911083679393</v>
      </c>
      <c r="D24" s="2">
        <v>45.366203350103575</v>
      </c>
      <c r="E24" s="2">
        <v>20.739567556060461</v>
      </c>
      <c r="F24" s="2">
        <v>19.417378652906091</v>
      </c>
      <c r="G24" s="45">
        <v>346.15226039586412</v>
      </c>
      <c r="H24" s="45">
        <v>778.30849540643351</v>
      </c>
      <c r="I24" s="46">
        <v>0.44474943089899466</v>
      </c>
    </row>
    <row r="25" spans="1:9" ht="15.5" thickBot="1">
      <c r="B25" s="130">
        <v>2019</v>
      </c>
      <c r="C25" s="93">
        <v>258.99228719881717</v>
      </c>
      <c r="D25" s="93">
        <v>45.570661177084119</v>
      </c>
      <c r="E25" s="93">
        <v>20.922536039757475</v>
      </c>
      <c r="F25" s="93">
        <v>18.668490451152572</v>
      </c>
      <c r="G25" s="112">
        <v>344.15397486681132</v>
      </c>
      <c r="H25" s="112">
        <v>777.38906973903454</v>
      </c>
      <c r="I25" s="113">
        <v>0.442704931498898</v>
      </c>
    </row>
    <row r="26" spans="1:9" ht="15.5" thickBot="1">
      <c r="B26" s="134" t="s">
        <v>204</v>
      </c>
      <c r="C26" s="137">
        <f t="shared" ref="C26:H26" si="0">C25/C6-1</f>
        <v>-0.1137895716225974</v>
      </c>
      <c r="D26" s="137">
        <f t="shared" si="0"/>
        <v>-1.3030332627519625E-2</v>
      </c>
      <c r="E26" s="137">
        <f t="shared" si="0"/>
        <v>0.15786999850880923</v>
      </c>
      <c r="F26" s="137">
        <f t="shared" si="0"/>
        <v>-0.19837116278272282</v>
      </c>
      <c r="G26" s="137">
        <f t="shared" si="0"/>
        <v>-9.3800539035718722E-2</v>
      </c>
      <c r="H26" s="137">
        <f t="shared" si="0"/>
        <v>-2.0991235263192465E-2</v>
      </c>
      <c r="I26" s="137">
        <f>I25-I6</f>
        <v>-3.5569473639721294E-2</v>
      </c>
    </row>
    <row r="27" spans="1:9">
      <c r="B27" s="87" t="s">
        <v>299</v>
      </c>
    </row>
    <row r="28" spans="1:9">
      <c r="B28" s="155" t="s">
        <v>375</v>
      </c>
    </row>
    <row r="32" spans="1:9">
      <c r="A32" s="157" t="s">
        <v>377</v>
      </c>
    </row>
    <row r="33" spans="1:1">
      <c r="A33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W20"/>
  <sheetViews>
    <sheetView showGridLines="0" zoomScale="90" zoomScaleNormal="90" workbookViewId="0">
      <selection activeCell="B18" sqref="B18"/>
    </sheetView>
  </sheetViews>
  <sheetFormatPr baseColWidth="10" defaultRowHeight="15" outlineLevelCol="1"/>
  <cols>
    <col min="2" max="2" width="18.53515625" customWidth="1"/>
    <col min="3" max="3" width="6.3828125" customWidth="1"/>
    <col min="4" max="15" width="6.3828125" hidden="1" customWidth="1" outlineLevel="1"/>
    <col min="16" max="16" width="6.3828125" customWidth="1" collapsed="1"/>
    <col min="17" max="22" width="6.3828125" customWidth="1"/>
    <col min="23" max="23" width="8.3046875" bestFit="1" customWidth="1"/>
  </cols>
  <sheetData>
    <row r="1" spans="1:23">
      <c r="A1" s="156" t="s">
        <v>376</v>
      </c>
    </row>
    <row r="3" spans="1:23" ht="16">
      <c r="B3" s="71" t="s">
        <v>300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301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2" t="s">
        <v>114</v>
      </c>
      <c r="C6" s="2">
        <v>197.44734273645983</v>
      </c>
      <c r="D6" s="2">
        <v>207.97483519700043</v>
      </c>
      <c r="E6" s="2">
        <v>190.6887597215312</v>
      </c>
      <c r="F6" s="2">
        <v>201.49871954638471</v>
      </c>
      <c r="G6" s="2">
        <v>195.07775333790659</v>
      </c>
      <c r="H6" s="2">
        <v>196.06435296028178</v>
      </c>
      <c r="I6" s="2">
        <v>186.34868493664686</v>
      </c>
      <c r="J6" s="2">
        <v>164.03514912818102</v>
      </c>
      <c r="K6" s="2">
        <v>174.31676680921427</v>
      </c>
      <c r="L6" s="2">
        <v>165.35788951825549</v>
      </c>
      <c r="M6" s="2">
        <v>178.88602135172297</v>
      </c>
      <c r="N6" s="2">
        <v>138.22439199993178</v>
      </c>
      <c r="O6" s="2">
        <v>148.25952408942024</v>
      </c>
      <c r="P6" s="56">
        <v>155.3377537274815</v>
      </c>
      <c r="Q6" s="2">
        <v>117.4030877226952</v>
      </c>
      <c r="R6" s="2">
        <v>123.22934225970691</v>
      </c>
      <c r="S6" s="2">
        <v>126.70151468645368</v>
      </c>
      <c r="T6" s="2">
        <v>118.43712121418702</v>
      </c>
      <c r="U6" s="2">
        <v>105.91445844576414</v>
      </c>
      <c r="V6" s="2">
        <v>104.12560310937337</v>
      </c>
      <c r="W6" s="94">
        <v>-0.47264115249019301</v>
      </c>
    </row>
    <row r="7" spans="1:23">
      <c r="B7" s="2" t="s">
        <v>80</v>
      </c>
      <c r="C7" s="2">
        <v>82.257561594114378</v>
      </c>
      <c r="D7" s="2">
        <v>88.679612459936934</v>
      </c>
      <c r="E7" s="2">
        <v>84.265091150733895</v>
      </c>
      <c r="F7" s="2">
        <v>90.087387484607206</v>
      </c>
      <c r="G7" s="2">
        <v>91.367908336327332</v>
      </c>
      <c r="H7" s="2">
        <v>95.733824902167413</v>
      </c>
      <c r="I7" s="2">
        <v>96.373088399333241</v>
      </c>
      <c r="J7" s="2">
        <v>89.942703777756904</v>
      </c>
      <c r="K7" s="2">
        <v>98.632660127139275</v>
      </c>
      <c r="L7" s="2">
        <v>97.623017740808422</v>
      </c>
      <c r="M7" s="2">
        <v>108.75668140761383</v>
      </c>
      <c r="N7" s="2">
        <v>93.734180923630731</v>
      </c>
      <c r="O7" s="2">
        <v>102.85531847106581</v>
      </c>
      <c r="P7" s="56">
        <v>111.61731619113723</v>
      </c>
      <c r="Q7" s="2">
        <v>94.634047199130265</v>
      </c>
      <c r="R7" s="2">
        <v>102.31220095208212</v>
      </c>
      <c r="S7" s="2">
        <v>108.2089210160064</v>
      </c>
      <c r="T7" s="2">
        <v>107.73501260778164</v>
      </c>
      <c r="U7" s="2">
        <v>103.41851074771138</v>
      </c>
      <c r="V7" s="2">
        <v>106.5425122434946</v>
      </c>
      <c r="W7" s="94">
        <v>0.295230616842377</v>
      </c>
    </row>
    <row r="8" spans="1:23">
      <c r="B8" s="2" t="s">
        <v>44</v>
      </c>
      <c r="C8" s="2">
        <v>68.956192235656331</v>
      </c>
      <c r="D8" s="2">
        <v>68.767602799782566</v>
      </c>
      <c r="E8" s="2">
        <v>69.037571309397592</v>
      </c>
      <c r="F8" s="2">
        <v>72.301060127158479</v>
      </c>
      <c r="G8" s="2">
        <v>70.993828356609271</v>
      </c>
      <c r="H8" s="2">
        <v>72.895982048515506</v>
      </c>
      <c r="I8" s="2">
        <v>72.715743818439279</v>
      </c>
      <c r="J8" s="2">
        <v>73.927456866432749</v>
      </c>
      <c r="K8" s="2">
        <v>75.593758223564294</v>
      </c>
      <c r="L8" s="2">
        <v>72.720085261211125</v>
      </c>
      <c r="M8" s="2">
        <v>76.929680381825605</v>
      </c>
      <c r="N8" s="2">
        <v>72.830244455472766</v>
      </c>
      <c r="O8" s="2">
        <v>74.266044908069503</v>
      </c>
      <c r="P8" s="56">
        <v>76.977539906990614</v>
      </c>
      <c r="Q8" s="2">
        <v>71.342802683600794</v>
      </c>
      <c r="R8" s="2">
        <v>74.582504474566747</v>
      </c>
      <c r="S8" s="2">
        <v>74.956631240034127</v>
      </c>
      <c r="T8" s="2">
        <v>75.290603123756767</v>
      </c>
      <c r="U8" s="2">
        <v>74.512133842671147</v>
      </c>
      <c r="V8" s="2">
        <v>75.26581218914589</v>
      </c>
      <c r="W8" s="94">
        <v>9.1501861528643605E-2</v>
      </c>
    </row>
    <row r="9" spans="1:23">
      <c r="B9" s="2" t="s">
        <v>49</v>
      </c>
      <c r="C9" s="2">
        <v>25.671215817654797</v>
      </c>
      <c r="D9" s="2">
        <v>27.65445567893433</v>
      </c>
      <c r="E9" s="2">
        <v>26.477853636038201</v>
      </c>
      <c r="F9" s="2">
        <v>28.478345373256531</v>
      </c>
      <c r="G9" s="2">
        <v>28.8338962004016</v>
      </c>
      <c r="H9" s="2">
        <v>30.130158050772735</v>
      </c>
      <c r="I9" s="2">
        <v>30.195128988096986</v>
      </c>
      <c r="J9" s="2">
        <v>28.378583111067535</v>
      </c>
      <c r="K9" s="2">
        <v>31.240932776666305</v>
      </c>
      <c r="L9" s="2">
        <v>31.67114565831837</v>
      </c>
      <c r="M9" s="2">
        <v>35.365133269741641</v>
      </c>
      <c r="N9" s="2">
        <v>30.234829895788579</v>
      </c>
      <c r="O9" s="2">
        <v>33.700793797144549</v>
      </c>
      <c r="P9" s="56">
        <v>37.117344344783461</v>
      </c>
      <c r="Q9" s="2">
        <v>30.736292129504488</v>
      </c>
      <c r="R9" s="2">
        <v>33.660564496315445</v>
      </c>
      <c r="S9" s="2">
        <v>36.076021614734714</v>
      </c>
      <c r="T9" s="2">
        <v>35.817377992836853</v>
      </c>
      <c r="U9" s="2">
        <v>34.682228517281104</v>
      </c>
      <c r="V9" s="2">
        <v>35.622220613717985</v>
      </c>
      <c r="W9" s="94">
        <v>0.38763278166278398</v>
      </c>
    </row>
    <row r="10" spans="1:23">
      <c r="B10" s="2" t="s">
        <v>117</v>
      </c>
      <c r="C10" s="2">
        <v>5.7811230223501067</v>
      </c>
      <c r="D10" s="2">
        <v>6.2670355167129621</v>
      </c>
      <c r="E10" s="2">
        <v>5.5902259257369424</v>
      </c>
      <c r="F10" s="2">
        <v>5.6288973875466954</v>
      </c>
      <c r="G10" s="2">
        <v>5.9456046386812869</v>
      </c>
      <c r="H10" s="2">
        <v>6.0408278231593471</v>
      </c>
      <c r="I10" s="2">
        <v>6.1697899733136863</v>
      </c>
      <c r="J10" s="2">
        <v>5.7796432069116399</v>
      </c>
      <c r="K10" s="2">
        <v>6.0352757541221305</v>
      </c>
      <c r="L10" s="2">
        <v>6.134236152879498</v>
      </c>
      <c r="M10" s="2">
        <v>6.6202471505705764</v>
      </c>
      <c r="N10" s="2">
        <v>6.3624593083163514</v>
      </c>
      <c r="O10" s="2">
        <v>6.0485935022727091</v>
      </c>
      <c r="P10" s="56">
        <v>6.2084102030811064</v>
      </c>
      <c r="Q10" s="2">
        <v>5.9029270786955719</v>
      </c>
      <c r="R10" s="2">
        <v>5.4043925007166491</v>
      </c>
      <c r="S10" s="2">
        <v>5.5855399111968396</v>
      </c>
      <c r="T10" s="2">
        <v>5.2933153838586389</v>
      </c>
      <c r="U10" s="2">
        <v>5.2002375195127426</v>
      </c>
      <c r="V10" s="2">
        <v>5.2612005071295904</v>
      </c>
      <c r="W10" s="94">
        <v>-8.9934518468206007E-2</v>
      </c>
    </row>
    <row r="11" spans="1:23">
      <c r="B11" s="2" t="s">
        <v>48</v>
      </c>
      <c r="C11" s="2">
        <v>13.944216626959154</v>
      </c>
      <c r="D11" s="2">
        <v>15.069748433838203</v>
      </c>
      <c r="E11" s="2">
        <v>14.463166105991352</v>
      </c>
      <c r="F11" s="2">
        <v>15.611235640537462</v>
      </c>
      <c r="G11" s="2">
        <v>15.570074620085467</v>
      </c>
      <c r="H11" s="2">
        <v>16.218364309250607</v>
      </c>
      <c r="I11" s="2">
        <v>16.171856978565749</v>
      </c>
      <c r="J11" s="2">
        <v>15.170462461645601</v>
      </c>
      <c r="K11" s="2">
        <v>16.508121306690111</v>
      </c>
      <c r="L11" s="2">
        <v>16.252266764609644</v>
      </c>
      <c r="M11" s="2">
        <v>18.351159806488155</v>
      </c>
      <c r="N11" s="2">
        <v>15.586274802413552</v>
      </c>
      <c r="O11" s="2">
        <v>17.427179042637807</v>
      </c>
      <c r="P11" s="56">
        <v>19.375101512177466</v>
      </c>
      <c r="Q11" s="2">
        <v>16.36439657691081</v>
      </c>
      <c r="R11" s="2">
        <v>18.150649661064492</v>
      </c>
      <c r="S11" s="2">
        <v>19.675047914680388</v>
      </c>
      <c r="T11" s="2">
        <v>19.85733984192305</v>
      </c>
      <c r="U11" s="2">
        <v>19.371315638232225</v>
      </c>
      <c r="V11" s="2">
        <v>20.509627532345537</v>
      </c>
      <c r="W11" s="94">
        <v>0.47083397232176499</v>
      </c>
    </row>
    <row r="12" spans="1:23">
      <c r="B12" s="2" t="s">
        <v>205</v>
      </c>
      <c r="C12" s="2">
        <v>4.5676199909778914</v>
      </c>
      <c r="D12" s="2">
        <v>5.3102655450446292</v>
      </c>
      <c r="E12" s="2">
        <v>5.3580068319294636</v>
      </c>
      <c r="F12" s="2">
        <v>6.2497476064561264</v>
      </c>
      <c r="G12" s="2">
        <v>6.7774389131349766</v>
      </c>
      <c r="H12" s="2">
        <v>7.7008784302316355</v>
      </c>
      <c r="I12" s="2">
        <v>8.3934512729393127</v>
      </c>
      <c r="J12" s="2">
        <v>8.4171486695601985</v>
      </c>
      <c r="K12" s="2">
        <v>10.155313383721005</v>
      </c>
      <c r="L12" s="2">
        <v>10.876211832572507</v>
      </c>
      <c r="M12" s="2">
        <v>13.309486456840439</v>
      </c>
      <c r="N12" s="2">
        <v>11.735143094150871</v>
      </c>
      <c r="O12" s="2">
        <v>14.148782664018452</v>
      </c>
      <c r="P12" s="56">
        <v>16.69890153034147</v>
      </c>
      <c r="Q12" s="2">
        <v>14.219837297754243</v>
      </c>
      <c r="R12" s="2">
        <v>16.736646270282396</v>
      </c>
      <c r="S12" s="2">
        <v>19.053812725600196</v>
      </c>
      <c r="T12" s="2">
        <v>19.657780390957271</v>
      </c>
      <c r="U12" s="2">
        <v>19.502807565556669</v>
      </c>
      <c r="V12" s="2">
        <v>21.036252045987137</v>
      </c>
      <c r="W12" s="94">
        <v>3.6055171155960002</v>
      </c>
    </row>
    <row r="13" spans="1:23" ht="15.5" thickBot="1">
      <c r="B13" s="2" t="s">
        <v>104</v>
      </c>
      <c r="C13" s="2">
        <v>20.5981149821516</v>
      </c>
      <c r="D13" s="2">
        <v>20.682367369308601</v>
      </c>
      <c r="E13" s="2">
        <v>19.750720910633209</v>
      </c>
      <c r="F13" s="2">
        <v>17.897589250271722</v>
      </c>
      <c r="G13" s="2">
        <v>18.733375573408619</v>
      </c>
      <c r="H13" s="2">
        <v>18.859030730492623</v>
      </c>
      <c r="I13" s="2">
        <v>19.019269462028937</v>
      </c>
      <c r="J13" s="2">
        <v>17.739050412223175</v>
      </c>
      <c r="K13" s="2">
        <v>17.603592267546578</v>
      </c>
      <c r="L13" s="2">
        <v>16.846792065455894</v>
      </c>
      <c r="M13" s="2">
        <v>17.113802683682792</v>
      </c>
      <c r="N13" s="2">
        <v>15.980543117680845</v>
      </c>
      <c r="O13" s="2">
        <v>15.1539168925532</v>
      </c>
      <c r="P13" s="56">
        <v>15.015170191221593</v>
      </c>
      <c r="Q13" s="2">
        <v>14.04572092569444</v>
      </c>
      <c r="R13" s="2">
        <v>13.12503266676255</v>
      </c>
      <c r="S13" s="2">
        <v>13.165674254539308</v>
      </c>
      <c r="T13" s="2">
        <v>13.347617393475545</v>
      </c>
      <c r="U13" s="2">
        <v>13.721339016153212</v>
      </c>
      <c r="V13" s="2">
        <v>14.030574717309308</v>
      </c>
      <c r="W13" s="94">
        <v>-0.31884181006529499</v>
      </c>
    </row>
    <row r="14" spans="1:23" ht="15.5" thickBot="1">
      <c r="B14" s="103" t="s">
        <v>228</v>
      </c>
      <c r="C14" s="103">
        <v>419.22338700632406</v>
      </c>
      <c r="D14" s="103">
        <v>440.40592300055863</v>
      </c>
      <c r="E14" s="103">
        <v>415.63139559199192</v>
      </c>
      <c r="F14" s="103">
        <v>437.75298241621897</v>
      </c>
      <c r="G14" s="103">
        <v>433.29987997655519</v>
      </c>
      <c r="H14" s="103">
        <v>443.64341925487162</v>
      </c>
      <c r="I14" s="103">
        <v>435.38701382936415</v>
      </c>
      <c r="J14" s="103">
        <v>403.39019763377888</v>
      </c>
      <c r="K14" s="103">
        <v>430.08642064866399</v>
      </c>
      <c r="L14" s="103">
        <v>417.48164499411092</v>
      </c>
      <c r="M14" s="103">
        <v>455.33221250848601</v>
      </c>
      <c r="N14" s="103">
        <v>384.68806759738544</v>
      </c>
      <c r="O14" s="103">
        <v>411.86015336718225</v>
      </c>
      <c r="P14" s="103">
        <v>438.34753760721446</v>
      </c>
      <c r="Q14" s="103">
        <v>364.64911161398584</v>
      </c>
      <c r="R14" s="103">
        <v>387.20133328149728</v>
      </c>
      <c r="S14" s="103">
        <v>403.42316336324564</v>
      </c>
      <c r="T14" s="103">
        <v>395.43616794877676</v>
      </c>
      <c r="U14" s="103">
        <v>376.3230312928826</v>
      </c>
      <c r="V14" s="103">
        <v>382.39380295850344</v>
      </c>
      <c r="W14" s="104">
        <v>-8.7851930949799401E-2</v>
      </c>
    </row>
    <row r="15" spans="1:23">
      <c r="B15" s="155" t="s">
        <v>375</v>
      </c>
    </row>
    <row r="19" spans="1:1">
      <c r="A19" s="157" t="s">
        <v>377</v>
      </c>
    </row>
    <row r="20" spans="1:1">
      <c r="A20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:W17"/>
  <sheetViews>
    <sheetView showGridLines="0" zoomScale="90" zoomScaleNormal="90" workbookViewId="0">
      <selection activeCell="X19" sqref="X19"/>
    </sheetView>
  </sheetViews>
  <sheetFormatPr baseColWidth="10" defaultRowHeight="15" outlineLevelCol="1"/>
  <cols>
    <col min="2" max="2" width="17" bestFit="1" customWidth="1"/>
    <col min="3" max="3" width="6.3046875" customWidth="1"/>
    <col min="4" max="15" width="6.3046875" hidden="1" customWidth="1" outlineLevel="1"/>
    <col min="16" max="16" width="6.3046875" customWidth="1" collapsed="1"/>
    <col min="17" max="22" width="6.3046875" customWidth="1"/>
    <col min="23" max="23" width="8.3046875" bestFit="1" customWidth="1"/>
  </cols>
  <sheetData>
    <row r="1" spans="1:23">
      <c r="A1" s="156" t="s">
        <v>376</v>
      </c>
    </row>
    <row r="3" spans="1:23" ht="16">
      <c r="B3" s="90" t="s">
        <v>302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91" t="s">
        <v>301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84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2" t="s">
        <v>85</v>
      </c>
      <c r="C6" s="2">
        <v>262.17393480019751</v>
      </c>
      <c r="D6" s="2">
        <v>282.60919349894738</v>
      </c>
      <c r="E6" s="2">
        <v>262.42894877879547</v>
      </c>
      <c r="F6" s="2">
        <v>281.9749292580222</v>
      </c>
      <c r="G6" s="2">
        <v>277.64052592657055</v>
      </c>
      <c r="H6" s="2">
        <v>286.16791215133543</v>
      </c>
      <c r="I6" s="2">
        <v>275.23953220945634</v>
      </c>
      <c r="J6" s="2">
        <v>243.95190533731503</v>
      </c>
      <c r="K6" s="2">
        <v>268.43139344663768</v>
      </c>
      <c r="L6" s="2">
        <v>261.52234268608572</v>
      </c>
      <c r="M6" s="2">
        <v>293.30786314805312</v>
      </c>
      <c r="N6" s="2">
        <v>226.23858703840202</v>
      </c>
      <c r="O6" s="2">
        <v>254.81809103393022</v>
      </c>
      <c r="P6" s="56">
        <v>279.88154405301924</v>
      </c>
      <c r="Q6" s="2">
        <v>209.58890781046247</v>
      </c>
      <c r="R6" s="2">
        <v>231.88273752666126</v>
      </c>
      <c r="S6" s="2">
        <v>248.24560685023636</v>
      </c>
      <c r="T6" s="2">
        <v>238.90196667149138</v>
      </c>
      <c r="U6" s="2">
        <v>218.67096231344479</v>
      </c>
      <c r="V6" s="2">
        <v>223.0648255821209</v>
      </c>
      <c r="W6" s="4">
        <v>-0.14917237767317201</v>
      </c>
    </row>
    <row r="7" spans="1:23">
      <c r="B7" s="2" t="s">
        <v>86</v>
      </c>
      <c r="C7" s="2">
        <v>46.172392581507488</v>
      </c>
      <c r="D7" s="2">
        <v>45.765767154877786</v>
      </c>
      <c r="E7" s="2">
        <v>45.828253149467685</v>
      </c>
      <c r="F7" s="2">
        <v>45.961462638063594</v>
      </c>
      <c r="G7" s="2">
        <v>45.909470295335709</v>
      </c>
      <c r="H7" s="2">
        <v>45.956762308101332</v>
      </c>
      <c r="I7" s="2">
        <v>45.746034431751482</v>
      </c>
      <c r="J7" s="2">
        <v>45.781614537657752</v>
      </c>
      <c r="K7" s="2">
        <v>46.164497716482003</v>
      </c>
      <c r="L7" s="2">
        <v>46.217553985170937</v>
      </c>
      <c r="M7" s="2">
        <v>46.706328243970759</v>
      </c>
      <c r="N7" s="2">
        <v>44.926636269093613</v>
      </c>
      <c r="O7" s="2">
        <v>45.501874407601022</v>
      </c>
      <c r="P7" s="56">
        <v>46.002315258753931</v>
      </c>
      <c r="Q7" s="2">
        <v>44.449249504528737</v>
      </c>
      <c r="R7" s="2">
        <v>45.037255079751958</v>
      </c>
      <c r="S7" s="2">
        <v>45.746262101260633</v>
      </c>
      <c r="T7" s="2">
        <v>45.656418671145047</v>
      </c>
      <c r="U7" s="2">
        <v>45.366203350103568</v>
      </c>
      <c r="V7" s="2">
        <v>45.570661177084119</v>
      </c>
      <c r="W7" s="4">
        <v>-1.30322768819299E-2</v>
      </c>
    </row>
    <row r="8" spans="1:23">
      <c r="B8" s="2" t="s">
        <v>87</v>
      </c>
      <c r="C8" s="2">
        <v>96.042579330781834</v>
      </c>
      <c r="D8" s="2">
        <v>97.051588012700222</v>
      </c>
      <c r="E8" s="2">
        <v>92.486885432153883</v>
      </c>
      <c r="F8" s="2">
        <v>93.531721140276375</v>
      </c>
      <c r="G8" s="2">
        <v>94.897495749817281</v>
      </c>
      <c r="H8" s="2">
        <v>96.188218672615861</v>
      </c>
      <c r="I8" s="2">
        <v>98.567895117405413</v>
      </c>
      <c r="J8" s="2">
        <v>98.30181456531858</v>
      </c>
      <c r="K8" s="2">
        <v>99.632679174445286</v>
      </c>
      <c r="L8" s="2">
        <v>93.658614681670628</v>
      </c>
      <c r="M8" s="2">
        <v>99.190074647863142</v>
      </c>
      <c r="N8" s="2">
        <v>97.426561417223439</v>
      </c>
      <c r="O8" s="2">
        <v>95.406330186314477</v>
      </c>
      <c r="P8" s="56">
        <v>96.184187559965494</v>
      </c>
      <c r="Q8" s="2">
        <v>95.454600411557138</v>
      </c>
      <c r="R8" s="2">
        <v>93.231461267594909</v>
      </c>
      <c r="S8" s="2">
        <v>93.136577861515789</v>
      </c>
      <c r="T8" s="2">
        <v>94.035547595145374</v>
      </c>
      <c r="U8" s="2">
        <v>95.091688375255615</v>
      </c>
      <c r="V8" s="2">
        <v>96.581421002035526</v>
      </c>
      <c r="W8" s="4">
        <v>5.6104456482561904E-3</v>
      </c>
    </row>
    <row r="9" spans="1:23">
      <c r="B9" s="2" t="s">
        <v>303</v>
      </c>
      <c r="C9" s="2">
        <v>9.2256149817188895</v>
      </c>
      <c r="D9" s="2">
        <v>9.2000246745395238</v>
      </c>
      <c r="E9" s="2">
        <v>9.3006127931503926</v>
      </c>
      <c r="F9" s="2">
        <v>9.0810753738485435</v>
      </c>
      <c r="G9" s="2">
        <v>9.1203292224253811</v>
      </c>
      <c r="H9" s="2">
        <v>9.1283675076608013</v>
      </c>
      <c r="I9" s="2">
        <v>9.167723650894434</v>
      </c>
      <c r="J9" s="2">
        <v>9.5707258746772474</v>
      </c>
      <c r="K9" s="2">
        <v>9.7297758765075208</v>
      </c>
      <c r="L9" s="2">
        <v>9.4892183456074477</v>
      </c>
      <c r="M9" s="2">
        <v>9.5986979573423206</v>
      </c>
      <c r="N9" s="2">
        <v>9.6126127820731693</v>
      </c>
      <c r="O9" s="2">
        <v>9.5076295883672799</v>
      </c>
      <c r="P9" s="56">
        <v>9.4978933034348376</v>
      </c>
      <c r="Q9" s="2">
        <v>9.5312016959986163</v>
      </c>
      <c r="R9" s="2">
        <v>9.3089654620470004</v>
      </c>
      <c r="S9" s="2">
        <v>9.2868119645330811</v>
      </c>
      <c r="T9" s="2">
        <v>9.2147520453896785</v>
      </c>
      <c r="U9" s="2">
        <v>9.3587919768364909</v>
      </c>
      <c r="V9" s="2">
        <v>9.4205328888080313</v>
      </c>
      <c r="W9" s="4">
        <v>2.1127903936527099E-2</v>
      </c>
    </row>
    <row r="10" spans="1:23" ht="15.5" thickBot="1">
      <c r="B10" s="2" t="s">
        <v>216</v>
      </c>
      <c r="C10" s="2">
        <v>5.6306291927011856</v>
      </c>
      <c r="D10" s="2">
        <v>5.8005046021240201</v>
      </c>
      <c r="E10" s="2">
        <v>5.6044216217523797</v>
      </c>
      <c r="F10" s="2">
        <v>7.2255200253430907</v>
      </c>
      <c r="G10" s="2">
        <v>5.7534310780587976</v>
      </c>
      <c r="H10" s="2">
        <v>6.2242239055225586</v>
      </c>
      <c r="I10" s="2">
        <v>6.6894251379841698</v>
      </c>
      <c r="J10" s="2">
        <v>5.8069879039542629</v>
      </c>
      <c r="K10" s="2">
        <v>6.1506068037282047</v>
      </c>
      <c r="L10" s="2">
        <v>6.6119435911581057</v>
      </c>
      <c r="M10" s="2">
        <v>6.5515926239636908</v>
      </c>
      <c r="N10" s="2">
        <v>6.5070950348219583</v>
      </c>
      <c r="O10" s="2">
        <v>6.6511974291819174</v>
      </c>
      <c r="P10" s="56">
        <v>6.8097230211449755</v>
      </c>
      <c r="Q10" s="2">
        <v>5.6537631805469433</v>
      </c>
      <c r="R10" s="2">
        <v>7.7674356503241393</v>
      </c>
      <c r="S10" s="2">
        <v>7.0354089406620366</v>
      </c>
      <c r="T10" s="2">
        <v>7.6499971888814446</v>
      </c>
      <c r="U10" s="2">
        <v>7.8597949499114259</v>
      </c>
      <c r="V10" s="2">
        <v>7.7796385033863533</v>
      </c>
      <c r="W10" s="4">
        <v>0.38166415104565299</v>
      </c>
    </row>
    <row r="11" spans="1:23" ht="15.5" thickBot="1">
      <c r="B11" s="103" t="s">
        <v>228</v>
      </c>
      <c r="C11" s="103">
        <v>419.24515088690691</v>
      </c>
      <c r="D11" s="103">
        <v>440.42707794318892</v>
      </c>
      <c r="E11" s="103">
        <v>415.64912177531983</v>
      </c>
      <c r="F11" s="103">
        <v>437.7747084355538</v>
      </c>
      <c r="G11" s="103">
        <v>433.32125227220769</v>
      </c>
      <c r="H11" s="103">
        <v>443.66548454523593</v>
      </c>
      <c r="I11" s="103">
        <v>435.4106105474919</v>
      </c>
      <c r="J11" s="103">
        <v>403.41304821892288</v>
      </c>
      <c r="K11" s="103">
        <v>430.10895301780067</v>
      </c>
      <c r="L11" s="103">
        <v>417.49967328969279</v>
      </c>
      <c r="M11" s="103">
        <v>455.35455662119301</v>
      </c>
      <c r="N11" s="103">
        <v>384.71149254161423</v>
      </c>
      <c r="O11" s="103">
        <v>411.88512264539497</v>
      </c>
      <c r="P11" s="103">
        <v>438.3756631963185</v>
      </c>
      <c r="Q11" s="103">
        <v>364.67772260309391</v>
      </c>
      <c r="R11" s="103">
        <v>387.22785498637927</v>
      </c>
      <c r="S11" s="103">
        <v>403.45066771820785</v>
      </c>
      <c r="T11" s="103">
        <v>395.45868217205293</v>
      </c>
      <c r="U11" s="103">
        <v>376.34744096555187</v>
      </c>
      <c r="V11" s="103">
        <v>382.417079153435</v>
      </c>
      <c r="W11" s="111">
        <v>-8.7843763143265099E-2</v>
      </c>
    </row>
    <row r="12" spans="1:23">
      <c r="B12" s="155" t="s">
        <v>375</v>
      </c>
    </row>
    <row r="16" spans="1:23">
      <c r="A16" s="157" t="s">
        <v>377</v>
      </c>
    </row>
    <row r="17" spans="1:1">
      <c r="A17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:W16"/>
  <sheetViews>
    <sheetView showGridLines="0" zoomScale="90" zoomScaleNormal="90" workbookViewId="0"/>
  </sheetViews>
  <sheetFormatPr baseColWidth="10" defaultRowHeight="15" outlineLevelCol="1"/>
  <cols>
    <col min="2" max="2" width="21.07421875" bestFit="1" customWidth="1"/>
    <col min="3" max="3" width="7.3046875" customWidth="1"/>
    <col min="4" max="15" width="7.3046875" hidden="1" customWidth="1" outlineLevel="1"/>
    <col min="16" max="16" width="7.3046875" customWidth="1" collapsed="1"/>
    <col min="17" max="22" width="7.3046875" customWidth="1"/>
    <col min="23" max="23" width="8.3046875" bestFit="1" customWidth="1"/>
  </cols>
  <sheetData>
    <row r="1" spans="1:23">
      <c r="A1" s="156" t="s">
        <v>376</v>
      </c>
    </row>
    <row r="3" spans="1:23" ht="16">
      <c r="B3" s="71" t="s">
        <v>339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301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2" t="s">
        <v>304</v>
      </c>
      <c r="C6" s="2">
        <v>205.52804378612993</v>
      </c>
      <c r="D6" s="2">
        <v>220.26234924956617</v>
      </c>
      <c r="E6" s="2">
        <v>207.33888280910651</v>
      </c>
      <c r="F6" s="2">
        <v>221.11245102538004</v>
      </c>
      <c r="G6" s="2">
        <v>218.17110138664736</v>
      </c>
      <c r="H6" s="2">
        <v>223.92009897121045</v>
      </c>
      <c r="I6" s="2">
        <v>218.05157989735471</v>
      </c>
      <c r="J6" s="2">
        <v>196.1232427956329</v>
      </c>
      <c r="K6" s="2">
        <v>212.58506035125279</v>
      </c>
      <c r="L6" s="2">
        <v>208.56432439082278</v>
      </c>
      <c r="M6" s="2">
        <v>230.05616894943023</v>
      </c>
      <c r="N6" s="2">
        <v>186.13631800360469</v>
      </c>
      <c r="O6" s="2">
        <v>205.71867801909136</v>
      </c>
      <c r="P6" s="56">
        <v>223.46341238693284</v>
      </c>
      <c r="Q6" s="2">
        <v>177.16774234136042</v>
      </c>
      <c r="R6" s="2">
        <v>192.56559877781044</v>
      </c>
      <c r="S6" s="2">
        <v>202.96020717217206</v>
      </c>
      <c r="T6" s="2">
        <v>197.06657363494944</v>
      </c>
      <c r="U6" s="2">
        <v>183.17098512158208</v>
      </c>
      <c r="V6" s="2">
        <v>186.58121536064098</v>
      </c>
      <c r="W6" s="4">
        <v>-9.2186098191080895E-2</v>
      </c>
    </row>
    <row r="7" spans="1:23" ht="17.5">
      <c r="B7" s="2" t="s">
        <v>338</v>
      </c>
      <c r="C7" s="2">
        <v>95.646253026520185</v>
      </c>
      <c r="D7" s="2">
        <v>101.49689920872942</v>
      </c>
      <c r="E7" s="2">
        <v>95.342333508930921</v>
      </c>
      <c r="F7" s="2">
        <v>102.14990791196786</v>
      </c>
      <c r="G7" s="2">
        <v>99.185991104200241</v>
      </c>
      <c r="H7" s="2">
        <v>101.98274904191499</v>
      </c>
      <c r="I7" s="2">
        <v>99.359504609437565</v>
      </c>
      <c r="J7" s="2">
        <v>89.810900957114782</v>
      </c>
      <c r="K7" s="2">
        <v>97.132435171713439</v>
      </c>
      <c r="L7" s="2">
        <v>95.532947182053292</v>
      </c>
      <c r="M7" s="2">
        <v>104.20931990715982</v>
      </c>
      <c r="N7" s="2">
        <v>86.221113422131069</v>
      </c>
      <c r="O7" s="2">
        <v>94.756893776823958</v>
      </c>
      <c r="P7" s="56">
        <v>101.48928599059083</v>
      </c>
      <c r="Q7" s="2">
        <v>81.663755844115897</v>
      </c>
      <c r="R7" s="2">
        <v>89.632445434570911</v>
      </c>
      <c r="S7" s="2">
        <v>93.112066861003001</v>
      </c>
      <c r="T7" s="2">
        <v>91.382317265676278</v>
      </c>
      <c r="U7" s="2">
        <v>85.953217821390709</v>
      </c>
      <c r="V7" s="2">
        <v>87.512438907949914</v>
      </c>
      <c r="W7" s="4">
        <v>-8.5040593449227805E-2</v>
      </c>
    </row>
    <row r="8" spans="1:23" ht="15.5" thickBot="1">
      <c r="B8" s="2" t="s">
        <v>58</v>
      </c>
      <c r="C8" s="2">
        <v>118.07085407425677</v>
      </c>
      <c r="D8" s="2">
        <v>118.66782948489335</v>
      </c>
      <c r="E8" s="2">
        <v>112.96790545728234</v>
      </c>
      <c r="F8" s="2">
        <v>114.51234949820591</v>
      </c>
      <c r="G8" s="2">
        <v>115.96415978136008</v>
      </c>
      <c r="H8" s="2">
        <v>117.76263653211051</v>
      </c>
      <c r="I8" s="2">
        <v>117.99952604069959</v>
      </c>
      <c r="J8" s="2">
        <v>117.47890446617517</v>
      </c>
      <c r="K8" s="2">
        <v>120.39145749483448</v>
      </c>
      <c r="L8" s="2">
        <v>113.40240171681675</v>
      </c>
      <c r="M8" s="2">
        <v>121.08906776460296</v>
      </c>
      <c r="N8" s="2">
        <v>112.35406111587845</v>
      </c>
      <c r="O8" s="2">
        <v>111.40955084947959</v>
      </c>
      <c r="P8" s="56">
        <v>113.42296481879484</v>
      </c>
      <c r="Q8" s="2">
        <v>105.84622441761758</v>
      </c>
      <c r="R8" s="2">
        <v>105.02981077399792</v>
      </c>
      <c r="S8" s="2">
        <v>107.37839368503285</v>
      </c>
      <c r="T8" s="2">
        <v>107.0097912714272</v>
      </c>
      <c r="U8" s="2">
        <v>107.22323802257912</v>
      </c>
      <c r="V8" s="2">
        <v>108.32342488484406</v>
      </c>
      <c r="W8" s="4">
        <v>-8.2555760825464897E-2</v>
      </c>
    </row>
    <row r="9" spans="1:23" ht="15.5" thickBot="1">
      <c r="B9" s="103" t="s">
        <v>228</v>
      </c>
      <c r="C9" s="103">
        <v>419.24515088690691</v>
      </c>
      <c r="D9" s="103">
        <v>440.42707794318898</v>
      </c>
      <c r="E9" s="103">
        <v>415.64912177531971</v>
      </c>
      <c r="F9" s="103">
        <v>437.77470843555386</v>
      </c>
      <c r="G9" s="103">
        <v>433.32125227220769</v>
      </c>
      <c r="H9" s="103">
        <v>443.66548454523593</v>
      </c>
      <c r="I9" s="103">
        <v>435.4106105474919</v>
      </c>
      <c r="J9" s="103">
        <v>403.41304821892282</v>
      </c>
      <c r="K9" s="103">
        <v>430.10895301780073</v>
      </c>
      <c r="L9" s="103">
        <v>417.49967328969279</v>
      </c>
      <c r="M9" s="103">
        <v>455.35455662119307</v>
      </c>
      <c r="N9" s="103">
        <v>384.71149254161423</v>
      </c>
      <c r="O9" s="103">
        <v>411.88512264539486</v>
      </c>
      <c r="P9" s="103">
        <v>438.37566319631856</v>
      </c>
      <c r="Q9" s="103">
        <v>364.67772260309397</v>
      </c>
      <c r="R9" s="103">
        <v>387.22785498637933</v>
      </c>
      <c r="S9" s="103">
        <v>403.45066771820791</v>
      </c>
      <c r="T9" s="103">
        <v>395.45868217205293</v>
      </c>
      <c r="U9" s="103">
        <v>376.34744096555187</v>
      </c>
      <c r="V9" s="103">
        <v>382.417079153435</v>
      </c>
      <c r="W9" s="111">
        <v>-8.7843763143265099E-2</v>
      </c>
    </row>
    <row r="10" spans="1:23">
      <c r="B10" s="92" t="s">
        <v>305</v>
      </c>
    </row>
    <row r="11" spans="1:23">
      <c r="B11" s="155" t="s">
        <v>375</v>
      </c>
    </row>
    <row r="15" spans="1:23">
      <c r="A15" s="157" t="s">
        <v>377</v>
      </c>
    </row>
    <row r="16" spans="1:23">
      <c r="A16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:E34"/>
  <sheetViews>
    <sheetView showGridLines="0" topLeftCell="A16" zoomScale="90" zoomScaleNormal="90" workbookViewId="0">
      <selection activeCell="A33" sqref="A33:A34"/>
    </sheetView>
  </sheetViews>
  <sheetFormatPr baseColWidth="10" defaultRowHeight="15"/>
  <cols>
    <col min="2" max="2" width="26.4609375" bestFit="1" customWidth="1"/>
    <col min="3" max="3" width="10.765625" customWidth="1"/>
    <col min="4" max="4" width="17.3828125" customWidth="1"/>
    <col min="5" max="5" width="10.3046875" style="169" customWidth="1"/>
  </cols>
  <sheetData>
    <row r="1" spans="1:5">
      <c r="A1" s="156" t="s">
        <v>376</v>
      </c>
    </row>
    <row r="3" spans="1:5" ht="16">
      <c r="B3" s="71" t="s">
        <v>309</v>
      </c>
      <c r="C3" s="71"/>
      <c r="D3" s="71"/>
      <c r="E3" s="170"/>
    </row>
    <row r="4" spans="1:5">
      <c r="B4" s="72" t="s">
        <v>405</v>
      </c>
      <c r="C4" s="72"/>
      <c r="D4" s="72"/>
      <c r="E4" s="171"/>
    </row>
    <row r="5" spans="1:5" ht="30">
      <c r="B5" s="153" t="s">
        <v>31</v>
      </c>
      <c r="C5" s="88" t="s">
        <v>304</v>
      </c>
      <c r="D5" s="88" t="s">
        <v>306</v>
      </c>
      <c r="E5" s="172" t="s">
        <v>58</v>
      </c>
    </row>
    <row r="6" spans="1:5" ht="15.5" thickBot="1">
      <c r="B6" s="97" t="s">
        <v>307</v>
      </c>
      <c r="C6" s="97">
        <v>180.70898958479202</v>
      </c>
      <c r="D6" s="97">
        <v>71.345827465963396</v>
      </c>
      <c r="E6" s="173">
        <v>16.580669708449658</v>
      </c>
    </row>
    <row r="7" spans="1:5">
      <c r="B7" s="167" t="s">
        <v>114</v>
      </c>
      <c r="C7" s="2">
        <v>68.035641498995432</v>
      </c>
      <c r="D7" s="2">
        <v>28.41344232360769</v>
      </c>
      <c r="E7" s="174">
        <v>3.6642421670163765</v>
      </c>
    </row>
    <row r="8" spans="1:5">
      <c r="B8" s="167" t="s">
        <v>80</v>
      </c>
      <c r="C8" s="2">
        <v>45.140180038063377</v>
      </c>
      <c r="D8" s="2">
        <v>22.705937148413547</v>
      </c>
      <c r="E8" s="174">
        <v>5.7034164270303327</v>
      </c>
    </row>
    <row r="9" spans="1:5">
      <c r="B9" s="167" t="s">
        <v>44</v>
      </c>
      <c r="C9" s="2">
        <v>23.719545046609504</v>
      </c>
      <c r="D9" s="2">
        <v>4.6210959650259493</v>
      </c>
      <c r="E9" s="174">
        <v>0.20869950712190621</v>
      </c>
    </row>
    <row r="10" spans="1:5">
      <c r="B10" s="167" t="s">
        <v>49</v>
      </c>
      <c r="C10" s="2">
        <v>17.939319026156909</v>
      </c>
      <c r="D10" s="2">
        <v>6.9681946988969514</v>
      </c>
      <c r="E10" s="174">
        <v>3.3019040592072981</v>
      </c>
    </row>
    <row r="11" spans="1:5">
      <c r="B11" s="167" t="s">
        <v>117</v>
      </c>
      <c r="C11" s="2">
        <v>6.4147859401225485E-2</v>
      </c>
      <c r="D11" s="2">
        <v>6.8639823034185171E-3</v>
      </c>
      <c r="E11" s="174">
        <v>8.5617916094216873E-2</v>
      </c>
    </row>
    <row r="12" spans="1:5">
      <c r="B12" s="167" t="s">
        <v>48</v>
      </c>
      <c r="C12" s="2">
        <v>9.7128357671965428</v>
      </c>
      <c r="D12" s="2">
        <v>4.8008455923147091</v>
      </c>
      <c r="E12" s="174">
        <v>1.7060422461068951</v>
      </c>
    </row>
    <row r="13" spans="1:5">
      <c r="B13" s="167" t="s">
        <v>205</v>
      </c>
      <c r="C13" s="2">
        <v>16.097320348369031</v>
      </c>
      <c r="D13" s="2">
        <v>3.8294477554011253</v>
      </c>
      <c r="E13" s="174">
        <v>0.56213074419235831</v>
      </c>
    </row>
    <row r="14" spans="1:5" ht="15.5" thickBot="1">
      <c r="B14" s="167" t="s">
        <v>104</v>
      </c>
      <c r="C14" s="2">
        <v>0</v>
      </c>
      <c r="D14" s="2">
        <v>0</v>
      </c>
      <c r="E14" s="174">
        <v>1.3486166416802716</v>
      </c>
    </row>
    <row r="15" spans="1:5" ht="15.5" thickBot="1">
      <c r="B15" s="10" t="s">
        <v>87</v>
      </c>
      <c r="C15" s="10">
        <v>5.4833258061652552</v>
      </c>
      <c r="D15" s="10">
        <v>2.7788512512118286</v>
      </c>
      <c r="E15" s="175">
        <v>88.295967749726913</v>
      </c>
    </row>
    <row r="16" spans="1:5">
      <c r="B16" s="167" t="s">
        <v>114</v>
      </c>
      <c r="C16" s="2">
        <v>0</v>
      </c>
      <c r="D16" s="2">
        <v>0</v>
      </c>
      <c r="E16" s="174">
        <v>4.0122771197538771</v>
      </c>
    </row>
    <row r="17" spans="2:5">
      <c r="B17" s="167" t="s">
        <v>80</v>
      </c>
      <c r="C17" s="2">
        <v>0.27676864101752136</v>
      </c>
      <c r="D17" s="2">
        <v>0</v>
      </c>
      <c r="E17" s="174">
        <v>32.71620998896983</v>
      </c>
    </row>
    <row r="18" spans="2:5">
      <c r="B18" s="167" t="s">
        <v>44</v>
      </c>
      <c r="C18" s="2">
        <v>5.1004555272388625</v>
      </c>
      <c r="D18" s="2">
        <v>2.7788512512118286</v>
      </c>
      <c r="E18" s="174">
        <v>21.636993499743465</v>
      </c>
    </row>
    <row r="19" spans="2:5">
      <c r="B19" s="167" t="s">
        <v>49</v>
      </c>
      <c r="C19" s="2">
        <v>0.10610163790887127</v>
      </c>
      <c r="D19" s="2">
        <v>0</v>
      </c>
      <c r="E19" s="174">
        <v>7.3067011915479512</v>
      </c>
    </row>
    <row r="20" spans="2:5">
      <c r="B20" s="167" t="s">
        <v>117</v>
      </c>
      <c r="C20" s="2">
        <v>0</v>
      </c>
      <c r="D20" s="2">
        <v>0</v>
      </c>
      <c r="E20" s="174">
        <v>5.1045707493307297</v>
      </c>
    </row>
    <row r="21" spans="2:5">
      <c r="B21" s="167" t="s">
        <v>48</v>
      </c>
      <c r="C21" s="2">
        <v>0</v>
      </c>
      <c r="D21" s="2">
        <v>0</v>
      </c>
      <c r="E21" s="174">
        <v>4.2899039267273915</v>
      </c>
    </row>
    <row r="22" spans="2:5">
      <c r="B22" s="167" t="s">
        <v>205</v>
      </c>
      <c r="C22" s="2">
        <v>0</v>
      </c>
      <c r="D22" s="2">
        <v>0</v>
      </c>
      <c r="E22" s="174">
        <v>0.54735319802462568</v>
      </c>
    </row>
    <row r="23" spans="2:5" ht="15.5" thickBot="1">
      <c r="B23" s="167" t="s">
        <v>104</v>
      </c>
      <c r="C23" s="2">
        <v>0</v>
      </c>
      <c r="D23" s="2">
        <v>0</v>
      </c>
      <c r="E23" s="174">
        <v>12.681958075629037</v>
      </c>
    </row>
    <row r="24" spans="2:5" ht="15.5" thickBot="1">
      <c r="B24" s="10" t="s">
        <v>303</v>
      </c>
      <c r="C24" s="10">
        <v>0</v>
      </c>
      <c r="D24" s="10">
        <v>7.0715831216789837</v>
      </c>
      <c r="E24" s="175">
        <v>2.3489497671290471</v>
      </c>
    </row>
    <row r="25" spans="2:5" ht="15.5" thickBot="1">
      <c r="B25" s="167" t="s">
        <v>44</v>
      </c>
      <c r="C25" s="2">
        <v>0</v>
      </c>
      <c r="D25" s="2">
        <v>7.0715831216789837</v>
      </c>
      <c r="E25" s="174">
        <v>2.3489497671290471</v>
      </c>
    </row>
    <row r="26" spans="2:5" ht="15.5" thickBot="1">
      <c r="B26" s="10" t="s">
        <v>308</v>
      </c>
      <c r="C26" s="10">
        <v>0.38889996968372004</v>
      </c>
      <c r="D26" s="10">
        <v>6.316177069095712</v>
      </c>
      <c r="E26" s="175">
        <v>1.0745614646069206</v>
      </c>
    </row>
    <row r="27" spans="2:5" ht="15.5" thickBot="1">
      <c r="B27" s="167" t="s">
        <v>44</v>
      </c>
      <c r="C27" s="2">
        <v>0.38889996968372004</v>
      </c>
      <c r="D27" s="2">
        <v>6.316177069095712</v>
      </c>
      <c r="E27" s="174">
        <v>1.0745614646069206</v>
      </c>
    </row>
    <row r="28" spans="2:5" ht="15.5" thickBot="1">
      <c r="B28" s="103" t="s">
        <v>228</v>
      </c>
      <c r="C28" s="103">
        <v>186.58121536064101</v>
      </c>
      <c r="D28" s="103">
        <v>87.512438907949928</v>
      </c>
      <c r="E28" s="168">
        <v>108.30014868991255</v>
      </c>
    </row>
    <row r="29" spans="2:5">
      <c r="B29" s="155" t="s">
        <v>375</v>
      </c>
    </row>
    <row r="33" spans="1:1">
      <c r="A33" s="157" t="s">
        <v>377</v>
      </c>
    </row>
    <row r="34" spans="1:1">
      <c r="A34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:W25"/>
  <sheetViews>
    <sheetView showGridLines="0" topLeftCell="A2" zoomScale="90" zoomScaleNormal="90" workbookViewId="0">
      <selection activeCell="B3" sqref="B3"/>
    </sheetView>
  </sheetViews>
  <sheetFormatPr baseColWidth="10" defaultRowHeight="15" outlineLevelCol="1"/>
  <cols>
    <col min="2" max="2" width="20.3046875" customWidth="1"/>
    <col min="3" max="3" width="6.3828125" customWidth="1"/>
    <col min="4" max="15" width="6.3828125" hidden="1" customWidth="1" outlineLevel="1"/>
    <col min="16" max="16" width="6.3828125" customWidth="1" collapsed="1"/>
    <col min="17" max="22" width="6.3828125" customWidth="1"/>
    <col min="23" max="23" width="8.3046875" bestFit="1" customWidth="1"/>
    <col min="24" max="24" width="12.4609375" bestFit="1" customWidth="1"/>
  </cols>
  <sheetData>
    <row r="1" spans="1:23">
      <c r="A1" s="156" t="s">
        <v>376</v>
      </c>
    </row>
    <row r="3" spans="1:23" ht="16">
      <c r="B3" s="71" t="s">
        <v>310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311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B5" s="7" t="s">
        <v>312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 ht="15.5" thickBot="1">
      <c r="B6" s="97" t="s">
        <v>313</v>
      </c>
      <c r="C6" s="97">
        <v>87.585989020066876</v>
      </c>
      <c r="D6" s="97">
        <v>88.58795310483535</v>
      </c>
      <c r="E6" s="97">
        <v>84.01493961022868</v>
      </c>
      <c r="F6" s="97">
        <v>85.164210732058109</v>
      </c>
      <c r="G6" s="97">
        <v>86.539719266776927</v>
      </c>
      <c r="H6" s="97">
        <v>87.905574587492609</v>
      </c>
      <c r="I6" s="97">
        <v>90.30136822430643</v>
      </c>
      <c r="J6" s="97">
        <v>89.95812883543681</v>
      </c>
      <c r="K6" s="97">
        <v>91.203098681915819</v>
      </c>
      <c r="L6" s="97">
        <v>85.213118823287346</v>
      </c>
      <c r="M6" s="97">
        <v>90.701513073381022</v>
      </c>
      <c r="N6" s="97">
        <v>89.035175436648501</v>
      </c>
      <c r="O6" s="97">
        <v>87.070271245663761</v>
      </c>
      <c r="P6" s="98">
        <v>87.855311412593238</v>
      </c>
      <c r="Q6" s="97">
        <v>87.13257552042748</v>
      </c>
      <c r="R6" s="97">
        <v>84.937141092686289</v>
      </c>
      <c r="S6" s="97">
        <v>84.838918237646354</v>
      </c>
      <c r="T6" s="97">
        <v>85.757813383483906</v>
      </c>
      <c r="U6" s="97">
        <v>86.766738738569998</v>
      </c>
      <c r="V6" s="97">
        <v>88.295967749726913</v>
      </c>
      <c r="W6" s="99">
        <v>8.1060765266620597E-3</v>
      </c>
    </row>
    <row r="7" spans="1:23">
      <c r="B7" s="2" t="s">
        <v>314</v>
      </c>
      <c r="C7" s="2">
        <v>14.577240262459167</v>
      </c>
      <c r="D7" s="2">
        <v>14.619466898502447</v>
      </c>
      <c r="E7" s="2">
        <v>13.513228903539332</v>
      </c>
      <c r="F7" s="2">
        <v>14.218187071338518</v>
      </c>
      <c r="G7" s="2">
        <v>14.443001275673057</v>
      </c>
      <c r="H7" s="2">
        <v>14.524996155436353</v>
      </c>
      <c r="I7" s="2">
        <v>15.054590603344975</v>
      </c>
      <c r="J7" s="2">
        <v>14.941442626383051</v>
      </c>
      <c r="K7" s="2">
        <v>15.587996610437685</v>
      </c>
      <c r="L7" s="2">
        <v>15.533227621230086</v>
      </c>
      <c r="M7" s="2">
        <v>16.377836006822566</v>
      </c>
      <c r="N7" s="2">
        <v>15.281839815309331</v>
      </c>
      <c r="O7" s="2">
        <v>15.241564206845801</v>
      </c>
      <c r="P7" s="56">
        <v>15.388564952357731</v>
      </c>
      <c r="Q7" s="2">
        <v>15.71297552400376</v>
      </c>
      <c r="R7" s="2">
        <v>15.879418088692086</v>
      </c>
      <c r="S7" s="2">
        <v>15.614420576617668</v>
      </c>
      <c r="T7" s="2">
        <v>15.676502642950975</v>
      </c>
      <c r="U7" s="2">
        <v>15.665745281317836</v>
      </c>
      <c r="V7" s="2">
        <v>15.926557636274373</v>
      </c>
      <c r="W7" s="94">
        <v>9.2563293841709401E-2</v>
      </c>
    </row>
    <row r="8" spans="1:23">
      <c r="B8" s="2" t="s">
        <v>315</v>
      </c>
      <c r="C8" s="2">
        <v>15.532996156132738</v>
      </c>
      <c r="D8" s="2">
        <v>15.360112091460879</v>
      </c>
      <c r="E8" s="2">
        <v>13.841741375451916</v>
      </c>
      <c r="F8" s="2">
        <v>14.819629684624754</v>
      </c>
      <c r="G8" s="2">
        <v>14.443471505557849</v>
      </c>
      <c r="H8" s="2">
        <v>14.318321196658188</v>
      </c>
      <c r="I8" s="2">
        <v>14.912316575260469</v>
      </c>
      <c r="J8" s="2">
        <v>14.990553457771878</v>
      </c>
      <c r="K8" s="2">
        <v>14.996583072818161</v>
      </c>
      <c r="L8" s="2">
        <v>12.870968212152178</v>
      </c>
      <c r="M8" s="2">
        <v>13.313581197334194</v>
      </c>
      <c r="N8" s="2">
        <v>13.043015960079352</v>
      </c>
      <c r="O8" s="2">
        <v>12.850535248658437</v>
      </c>
      <c r="P8" s="56">
        <v>12.74272613721382</v>
      </c>
      <c r="Q8" s="2">
        <v>12.418302132517141</v>
      </c>
      <c r="R8" s="2">
        <v>12.169077260193589</v>
      </c>
      <c r="S8" s="2">
        <v>12.305374768859291</v>
      </c>
      <c r="T8" s="2">
        <v>11.94811359074974</v>
      </c>
      <c r="U8" s="2">
        <v>12.002879217267065</v>
      </c>
      <c r="V8" s="2">
        <v>11.991306766118965</v>
      </c>
      <c r="W8" s="94">
        <v>-0.228010704078842</v>
      </c>
    </row>
    <row r="9" spans="1:23">
      <c r="B9" s="2" t="s">
        <v>316</v>
      </c>
      <c r="C9" s="2">
        <v>6.9234741249158116</v>
      </c>
      <c r="D9" s="2">
        <v>6.4887598187822801</v>
      </c>
      <c r="E9" s="2">
        <v>6.3731686747575189</v>
      </c>
      <c r="F9" s="2">
        <v>6.6358887186849254</v>
      </c>
      <c r="G9" s="2">
        <v>6.7983625827585579</v>
      </c>
      <c r="H9" s="2">
        <v>6.6993433216394616</v>
      </c>
      <c r="I9" s="2">
        <v>6.9756779805670082</v>
      </c>
      <c r="J9" s="2">
        <v>7.7755593930348335</v>
      </c>
      <c r="K9" s="2">
        <v>7.5830364527796874</v>
      </c>
      <c r="L9" s="2">
        <v>6.182014701084479</v>
      </c>
      <c r="M9" s="2">
        <v>6.9173681054934422</v>
      </c>
      <c r="N9" s="2">
        <v>6.7873039520743212</v>
      </c>
      <c r="O9" s="2">
        <v>6.3949151385016352</v>
      </c>
      <c r="P9" s="56">
        <v>6.3169716093960888</v>
      </c>
      <c r="Q9" s="2">
        <v>6.32230772660151</v>
      </c>
      <c r="R9" s="2">
        <v>6.1368589810248384</v>
      </c>
      <c r="S9" s="2">
        <v>5.951379359973294</v>
      </c>
      <c r="T9" s="2">
        <v>5.9338588427998697</v>
      </c>
      <c r="U9" s="2">
        <v>6.0353327807849277</v>
      </c>
      <c r="V9" s="2">
        <v>5.7961656455925379</v>
      </c>
      <c r="W9" s="94">
        <v>-0.16282410520845</v>
      </c>
    </row>
    <row r="10" spans="1:23">
      <c r="B10" s="2" t="s">
        <v>317</v>
      </c>
      <c r="C10" s="2">
        <v>25.123501352973328</v>
      </c>
      <c r="D10" s="2">
        <v>25.232811720902529</v>
      </c>
      <c r="E10" s="2">
        <v>26.550138610349933</v>
      </c>
      <c r="F10" s="2">
        <v>25.597238190236538</v>
      </c>
      <c r="G10" s="2">
        <v>26.510536090514154</v>
      </c>
      <c r="H10" s="2">
        <v>27.918670545104682</v>
      </c>
      <c r="I10" s="2">
        <v>28.661663752304495</v>
      </c>
      <c r="J10" s="2">
        <v>27.295765388663387</v>
      </c>
      <c r="K10" s="2">
        <v>27.460942044190364</v>
      </c>
      <c r="L10" s="2">
        <v>26.491096143218744</v>
      </c>
      <c r="M10" s="2">
        <v>28.182959252422659</v>
      </c>
      <c r="N10" s="2">
        <v>28.08386151678345</v>
      </c>
      <c r="O10" s="2">
        <v>28.166888435599894</v>
      </c>
      <c r="P10" s="56">
        <v>28.744731059481726</v>
      </c>
      <c r="Q10" s="2">
        <v>28.324065522753681</v>
      </c>
      <c r="R10" s="2">
        <v>27.852486206814067</v>
      </c>
      <c r="S10" s="2">
        <v>27.917126873452577</v>
      </c>
      <c r="T10" s="2">
        <v>29.628590891889683</v>
      </c>
      <c r="U10" s="2">
        <v>30.49740696506197</v>
      </c>
      <c r="V10" s="2">
        <v>31.986252378416182</v>
      </c>
      <c r="W10" s="94">
        <v>0.27316061280728499</v>
      </c>
    </row>
    <row r="11" spans="1:23">
      <c r="B11" s="2" t="s">
        <v>318</v>
      </c>
      <c r="C11" s="2">
        <v>16.642120964889369</v>
      </c>
      <c r="D11" s="2">
        <v>17.731416090682465</v>
      </c>
      <c r="E11" s="2">
        <v>15.914200436432198</v>
      </c>
      <c r="F11" s="2">
        <v>15.85474610074292</v>
      </c>
      <c r="G11" s="2">
        <v>17.011677022816478</v>
      </c>
      <c r="H11" s="2">
        <v>17.225536240758757</v>
      </c>
      <c r="I11" s="2">
        <v>17.797525338171905</v>
      </c>
      <c r="J11" s="2">
        <v>17.001662120346303</v>
      </c>
      <c r="K11" s="2">
        <v>17.554605590910949</v>
      </c>
      <c r="L11" s="2">
        <v>17.064679467538454</v>
      </c>
      <c r="M11" s="2">
        <v>18.69761650747968</v>
      </c>
      <c r="N11" s="2">
        <v>18.366073417272268</v>
      </c>
      <c r="O11" s="2">
        <v>17.381119204317343</v>
      </c>
      <c r="P11" s="56">
        <v>17.776484541363324</v>
      </c>
      <c r="Q11" s="2">
        <v>17.333642834969048</v>
      </c>
      <c r="R11" s="2">
        <v>15.996836170384487</v>
      </c>
      <c r="S11" s="2">
        <v>16.470312218140645</v>
      </c>
      <c r="T11" s="2">
        <v>15.933533276841656</v>
      </c>
      <c r="U11" s="2">
        <v>15.762657286612923</v>
      </c>
      <c r="V11" s="2">
        <v>16.004794378937223</v>
      </c>
      <c r="W11" s="94">
        <v>-3.8295995281895999E-2</v>
      </c>
    </row>
    <row r="12" spans="1:23" ht="15.5" thickBot="1">
      <c r="B12" s="2" t="s">
        <v>319</v>
      </c>
      <c r="C12" s="2">
        <v>8.7866561586964629</v>
      </c>
      <c r="D12" s="2">
        <v>9.1553864845047652</v>
      </c>
      <c r="E12" s="2">
        <v>7.8224616096977808</v>
      </c>
      <c r="F12" s="2">
        <v>8.0385209664304575</v>
      </c>
      <c r="G12" s="2">
        <v>7.3326707894568379</v>
      </c>
      <c r="H12" s="2">
        <v>7.2187071278951667</v>
      </c>
      <c r="I12" s="2">
        <v>6.8995939746575825</v>
      </c>
      <c r="J12" s="2">
        <v>7.953145849237365</v>
      </c>
      <c r="K12" s="2">
        <v>8.019934910778975</v>
      </c>
      <c r="L12" s="2">
        <v>7.0711326780633996</v>
      </c>
      <c r="M12" s="2">
        <v>7.2121520038284794</v>
      </c>
      <c r="N12" s="2">
        <v>7.4730807751297688</v>
      </c>
      <c r="O12" s="2">
        <v>7.0352490117406417</v>
      </c>
      <c r="P12" s="56">
        <v>6.8858331127805448</v>
      </c>
      <c r="Q12" s="2">
        <v>7.0212817795823552</v>
      </c>
      <c r="R12" s="2">
        <v>6.9024643855772299</v>
      </c>
      <c r="S12" s="2">
        <v>6.5803044406028794</v>
      </c>
      <c r="T12" s="2">
        <v>6.6372141382519834</v>
      </c>
      <c r="U12" s="2">
        <v>6.8027172075252755</v>
      </c>
      <c r="V12" s="2">
        <v>6.5908909443876311</v>
      </c>
      <c r="W12" s="94">
        <v>-0.249897705640343</v>
      </c>
    </row>
    <row r="13" spans="1:23" ht="15.5" thickBot="1">
      <c r="B13" s="10" t="s">
        <v>320</v>
      </c>
      <c r="C13" s="100">
        <v>1</v>
      </c>
      <c r="D13" s="100">
        <v>1</v>
      </c>
      <c r="E13" s="100">
        <v>1</v>
      </c>
      <c r="F13" s="100">
        <v>1</v>
      </c>
      <c r="G13" s="100">
        <v>1</v>
      </c>
      <c r="H13" s="100">
        <v>1</v>
      </c>
      <c r="I13" s="100">
        <v>1</v>
      </c>
      <c r="J13" s="100">
        <v>1</v>
      </c>
      <c r="K13" s="100">
        <v>1</v>
      </c>
      <c r="L13" s="100">
        <v>1</v>
      </c>
      <c r="M13" s="100">
        <v>1</v>
      </c>
      <c r="N13" s="100">
        <v>1</v>
      </c>
      <c r="O13" s="100">
        <v>1</v>
      </c>
      <c r="P13" s="101">
        <v>1</v>
      </c>
      <c r="Q13" s="100">
        <v>1</v>
      </c>
      <c r="R13" s="100">
        <v>1</v>
      </c>
      <c r="S13" s="100">
        <v>1</v>
      </c>
      <c r="T13" s="100">
        <v>1</v>
      </c>
      <c r="U13" s="100">
        <v>1</v>
      </c>
      <c r="V13" s="100">
        <v>1</v>
      </c>
      <c r="W13" s="102"/>
    </row>
    <row r="14" spans="1:23">
      <c r="B14" s="2" t="s">
        <v>314</v>
      </c>
      <c r="C14" s="3">
        <v>0.16643347212896537</v>
      </c>
      <c r="D14" s="3">
        <v>0.16502770846507436</v>
      </c>
      <c r="E14" s="3">
        <v>0.16084316630151002</v>
      </c>
      <c r="F14" s="3">
        <v>0.16695025937681129</v>
      </c>
      <c r="G14" s="3">
        <v>0.16689447802747615</v>
      </c>
      <c r="H14" s="3">
        <v>0.16523407330646128</v>
      </c>
      <c r="I14" s="3">
        <v>0.16671497785005576</v>
      </c>
      <c r="J14" s="3">
        <v>0.16609330162609201</v>
      </c>
      <c r="K14" s="3">
        <v>0.17091520831768128</v>
      </c>
      <c r="L14" s="3">
        <v>0.1822868102438836</v>
      </c>
      <c r="M14" s="3">
        <v>0.18056849827380791</v>
      </c>
      <c r="N14" s="3">
        <v>0.17163822882769372</v>
      </c>
      <c r="O14" s="3">
        <v>0.17504900339454099</v>
      </c>
      <c r="P14" s="95">
        <v>0.17515804912566646</v>
      </c>
      <c r="Q14" s="3">
        <v>0.18033411075195394</v>
      </c>
      <c r="R14" s="3">
        <v>0.18695493966960727</v>
      </c>
      <c r="S14" s="3">
        <v>0.18404785092708711</v>
      </c>
      <c r="T14" s="3">
        <v>0.18279970097710202</v>
      </c>
      <c r="U14" s="3">
        <v>0.18055012219047503</v>
      </c>
      <c r="V14" s="3">
        <v>0.18037695312902474</v>
      </c>
      <c r="W14" s="94"/>
    </row>
    <row r="15" spans="1:23">
      <c r="B15" s="2" t="s">
        <v>315</v>
      </c>
      <c r="C15" s="3">
        <v>0.17734567286297315</v>
      </c>
      <c r="D15" s="3">
        <v>0.17338827180354488</v>
      </c>
      <c r="E15" s="3">
        <v>0.16475333362932879</v>
      </c>
      <c r="F15" s="3">
        <v>0.17401241151931729</v>
      </c>
      <c r="G15" s="3">
        <v>0.16689991171606189</v>
      </c>
      <c r="H15" s="3">
        <v>0.16288297145941674</v>
      </c>
      <c r="I15" s="3">
        <v>0.16513943109055262</v>
      </c>
      <c r="J15" s="3">
        <v>0.16663923151619306</v>
      </c>
      <c r="K15" s="3">
        <v>0.16443063108108799</v>
      </c>
      <c r="L15" s="3">
        <v>0.15104444468044459</v>
      </c>
      <c r="M15" s="3">
        <v>0.14678455459241341</v>
      </c>
      <c r="N15" s="3">
        <v>0.1464928428131182</v>
      </c>
      <c r="O15" s="3">
        <v>0.14758809252358238</v>
      </c>
      <c r="P15" s="95">
        <v>0.14504218279268735</v>
      </c>
      <c r="Q15" s="3">
        <v>0.14252192200614772</v>
      </c>
      <c r="R15" s="3">
        <v>0.14327156652134404</v>
      </c>
      <c r="S15" s="3">
        <v>0.14504398481826603</v>
      </c>
      <c r="T15" s="3">
        <v>0.13932390670132019</v>
      </c>
      <c r="U15" s="3">
        <v>0.138335027820188</v>
      </c>
      <c r="V15" s="3">
        <v>0.13580809035479485</v>
      </c>
      <c r="W15" s="94"/>
    </row>
    <row r="16" spans="1:23">
      <c r="B16" s="2" t="s">
        <v>316</v>
      </c>
      <c r="C16" s="3">
        <v>7.9047735857952925E-2</v>
      </c>
      <c r="D16" s="3">
        <v>7.3246526094845596E-2</v>
      </c>
      <c r="E16" s="3">
        <v>7.5857564194232854E-2</v>
      </c>
      <c r="F16" s="3">
        <v>7.7918748517057504E-2</v>
      </c>
      <c r="G16" s="3">
        <v>7.8557714773734966E-2</v>
      </c>
      <c r="H16" s="3">
        <v>7.6210676661598864E-2</v>
      </c>
      <c r="I16" s="3">
        <v>7.7248862533728077E-2</v>
      </c>
      <c r="J16" s="3">
        <v>8.6435317115798452E-2</v>
      </c>
      <c r="K16" s="3">
        <v>8.3144504543937028E-2</v>
      </c>
      <c r="L16" s="3">
        <v>7.2547687333268177E-2</v>
      </c>
      <c r="M16" s="3">
        <v>7.6265189753747825E-2</v>
      </c>
      <c r="N16" s="3">
        <v>7.6231713126726122E-2</v>
      </c>
      <c r="O16" s="3">
        <v>7.3445448682004796E-2</v>
      </c>
      <c r="P16" s="95">
        <v>7.1901988711073075E-2</v>
      </c>
      <c r="Q16" s="3">
        <v>7.2559633281117683E-2</v>
      </c>
      <c r="R16" s="3">
        <v>7.2251772335121214E-2</v>
      </c>
      <c r="S16" s="3">
        <v>7.0149166014854186E-2</v>
      </c>
      <c r="T16" s="3">
        <v>6.9193215273171502E-2</v>
      </c>
      <c r="U16" s="3">
        <v>6.9558137928515576E-2</v>
      </c>
      <c r="V16" s="3">
        <v>6.5644737730511646E-2</v>
      </c>
      <c r="W16" s="94"/>
    </row>
    <row r="17" spans="1:23">
      <c r="B17" s="2" t="s">
        <v>317</v>
      </c>
      <c r="C17" s="3">
        <v>0.28684383922658302</v>
      </c>
      <c r="D17" s="3">
        <v>0.28483344333559568</v>
      </c>
      <c r="E17" s="3">
        <v>0.3160168743026448</v>
      </c>
      <c r="F17" s="3">
        <v>0.30056332314016321</v>
      </c>
      <c r="G17" s="3">
        <v>0.30633952033967016</v>
      </c>
      <c r="H17" s="3">
        <v>0.31759840802038292</v>
      </c>
      <c r="I17" s="3">
        <v>0.31740010495864923</v>
      </c>
      <c r="J17" s="3">
        <v>0.30342744721376291</v>
      </c>
      <c r="K17" s="3">
        <v>0.30109659036875958</v>
      </c>
      <c r="L17" s="3">
        <v>0.31088049010569913</v>
      </c>
      <c r="M17" s="3">
        <v>0.3107220408729186</v>
      </c>
      <c r="N17" s="3">
        <v>0.31542434076255688</v>
      </c>
      <c r="O17" s="3">
        <v>0.32349604558057066</v>
      </c>
      <c r="P17" s="95">
        <v>0.3271826210311678</v>
      </c>
      <c r="Q17" s="3">
        <v>0.32506861358773159</v>
      </c>
      <c r="R17" s="3">
        <v>0.32791880970446707</v>
      </c>
      <c r="S17" s="3">
        <v>0.32906038235014473</v>
      </c>
      <c r="T17" s="3">
        <v>0.34549144530305681</v>
      </c>
      <c r="U17" s="3">
        <v>0.35148730272035805</v>
      </c>
      <c r="V17" s="3">
        <v>0.36226175660796367</v>
      </c>
      <c r="W17" s="94"/>
    </row>
    <row r="18" spans="1:23">
      <c r="B18" s="2" t="s">
        <v>318</v>
      </c>
      <c r="C18" s="3">
        <v>0.19000894036917804</v>
      </c>
      <c r="D18" s="3">
        <v>0.20015606489630744</v>
      </c>
      <c r="E18" s="3">
        <v>0.18942107808757705</v>
      </c>
      <c r="F18" s="3">
        <v>0.18616677081203509</v>
      </c>
      <c r="G18" s="3">
        <v>0.19657652193641162</v>
      </c>
      <c r="H18" s="3">
        <v>0.19595499286127915</v>
      </c>
      <c r="I18" s="3">
        <v>0.19709031754605622</v>
      </c>
      <c r="J18" s="3">
        <v>0.18899528414433753</v>
      </c>
      <c r="K18" s="3">
        <v>0.19247817063908335</v>
      </c>
      <c r="L18" s="3">
        <v>0.20025882989832497</v>
      </c>
      <c r="M18" s="3">
        <v>0.20614448286383696</v>
      </c>
      <c r="N18" s="3">
        <v>0.2062788479631889</v>
      </c>
      <c r="O18" s="3">
        <v>0.19962174179149522</v>
      </c>
      <c r="P18" s="95">
        <v>0.20233818827276084</v>
      </c>
      <c r="Q18" s="3">
        <v>0.19893412689155876</v>
      </c>
      <c r="R18" s="3">
        <v>0.18833735118219008</v>
      </c>
      <c r="S18" s="3">
        <v>0.19413628273765662</v>
      </c>
      <c r="T18" s="3">
        <v>0.18579686967520437</v>
      </c>
      <c r="U18" s="3">
        <v>0.1816670479468652</v>
      </c>
      <c r="V18" s="3">
        <v>0.18126302691763321</v>
      </c>
      <c r="W18" s="94"/>
    </row>
    <row r="19" spans="1:23" ht="15.5" thickBot="1">
      <c r="B19" s="93" t="s">
        <v>319</v>
      </c>
      <c r="C19" s="131">
        <v>0.10032033955434752</v>
      </c>
      <c r="D19" s="131">
        <v>0.10334798540463219</v>
      </c>
      <c r="E19" s="131">
        <v>9.3107983484706433E-2</v>
      </c>
      <c r="F19" s="131">
        <v>9.4388486634615645E-2</v>
      </c>
      <c r="G19" s="131">
        <v>8.4731853206645308E-2</v>
      </c>
      <c r="H19" s="131">
        <v>8.2118877690861028E-2</v>
      </c>
      <c r="I19" s="131">
        <v>7.6406306020958145E-2</v>
      </c>
      <c r="J19" s="131">
        <v>8.8409418383816107E-2</v>
      </c>
      <c r="K19" s="131">
        <v>8.7934895049450831E-2</v>
      </c>
      <c r="L19" s="131">
        <v>8.2981737738379496E-2</v>
      </c>
      <c r="M19" s="131">
        <v>7.9515233643275285E-2</v>
      </c>
      <c r="N19" s="131">
        <v>8.3934026506716053E-2</v>
      </c>
      <c r="O19" s="131">
        <v>8.079966802780586E-2</v>
      </c>
      <c r="P19" s="132">
        <v>7.837697006664443E-2</v>
      </c>
      <c r="Q19" s="131">
        <v>8.0581593481490466E-2</v>
      </c>
      <c r="R19" s="131">
        <v>8.1265560587270372E-2</v>
      </c>
      <c r="S19" s="131">
        <v>7.7562333151991333E-2</v>
      </c>
      <c r="T19" s="131">
        <v>7.7394862070145135E-2</v>
      </c>
      <c r="U19" s="131">
        <v>7.840236139359813E-2</v>
      </c>
      <c r="V19" s="131">
        <v>7.4645435260071835E-2</v>
      </c>
      <c r="W19" s="96"/>
    </row>
    <row r="20" spans="1:23">
      <c r="B20" s="155" t="s">
        <v>370</v>
      </c>
    </row>
    <row r="24" spans="1:23">
      <c r="A24" s="157" t="s">
        <v>377</v>
      </c>
    </row>
    <row r="25" spans="1:23">
      <c r="A25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32"/>
  <sheetViews>
    <sheetView showGridLines="0" zoomScale="90" zoomScaleNormal="90" workbookViewId="0">
      <selection activeCell="F37" sqref="F37"/>
    </sheetView>
  </sheetViews>
  <sheetFormatPr baseColWidth="10" defaultRowHeight="15"/>
  <cols>
    <col min="3" max="3" width="12.3046875" customWidth="1"/>
    <col min="4" max="4" width="12.69140625" customWidth="1"/>
    <col min="5" max="5" width="17.3046875" customWidth="1"/>
    <col min="6" max="6" width="12.4609375" customWidth="1"/>
    <col min="7" max="7" width="18.4609375" customWidth="1"/>
    <col min="8" max="8" width="25" customWidth="1"/>
    <col min="9" max="9" width="14.765625" customWidth="1"/>
  </cols>
  <sheetData>
    <row r="1" spans="1:9">
      <c r="A1" s="156" t="s">
        <v>376</v>
      </c>
    </row>
    <row r="3" spans="1:9" ht="16">
      <c r="B3" s="71" t="s">
        <v>233</v>
      </c>
      <c r="C3" s="71"/>
      <c r="D3" s="71"/>
      <c r="E3" s="71"/>
      <c r="F3" s="71"/>
      <c r="G3" s="71"/>
      <c r="H3" s="71"/>
      <c r="I3" s="71"/>
    </row>
    <row r="4" spans="1:9">
      <c r="B4" s="72" t="s">
        <v>234</v>
      </c>
      <c r="C4" s="72"/>
      <c r="D4" s="72"/>
      <c r="E4" s="72"/>
      <c r="F4" s="72"/>
      <c r="G4" s="72"/>
      <c r="H4" s="72"/>
      <c r="I4" s="72"/>
    </row>
    <row r="5" spans="1:9">
      <c r="B5" s="7" t="s">
        <v>199</v>
      </c>
      <c r="C5" s="11" t="s">
        <v>85</v>
      </c>
      <c r="D5" s="11" t="s">
        <v>86</v>
      </c>
      <c r="E5" s="11" t="s">
        <v>200</v>
      </c>
      <c r="F5" s="11" t="s">
        <v>88</v>
      </c>
      <c r="G5" s="11" t="s">
        <v>201</v>
      </c>
      <c r="H5" s="11" t="s">
        <v>202</v>
      </c>
      <c r="I5" s="11" t="s">
        <v>203</v>
      </c>
    </row>
    <row r="6" spans="1:9">
      <c r="B6" s="20">
        <f>Tabelle43!B6</f>
        <v>2000</v>
      </c>
      <c r="C6" s="2">
        <f>Tabelle43!C6</f>
        <v>262.17321477566998</v>
      </c>
      <c r="D6" s="2">
        <f>Tabelle43!D6</f>
        <v>46.17230162544179</v>
      </c>
      <c r="E6" s="2">
        <f>Tabelle43!E6</f>
        <v>17.319990603810378</v>
      </c>
      <c r="F6" s="2">
        <f>Tabelle43!F6</f>
        <v>23.288197211014975</v>
      </c>
      <c r="G6" s="45">
        <f>Tabelle43!G6</f>
        <v>348.95370421593708</v>
      </c>
      <c r="H6" s="45">
        <f>Tabelle43!H6</f>
        <v>763.2337285192624</v>
      </c>
      <c r="I6" s="46">
        <f>Tabelle43!I6</f>
        <v>0.45720424972955087</v>
      </c>
    </row>
    <row r="7" spans="1:9">
      <c r="B7" s="20">
        <f>Tabelle43!B7</f>
        <v>2001</v>
      </c>
      <c r="C7" s="2">
        <f>Tabelle43!C7</f>
        <v>282.60919349894732</v>
      </c>
      <c r="D7" s="2">
        <f>Tabelle43!D7</f>
        <v>45.765767154877786</v>
      </c>
      <c r="E7" s="2">
        <f>Tabelle43!E7</f>
        <v>18.016585460714325</v>
      </c>
      <c r="F7" s="2">
        <f>Tabelle43!F7</f>
        <v>23.584596301143328</v>
      </c>
      <c r="G7" s="45">
        <f>Tabelle43!G7</f>
        <v>369.97614241568277</v>
      </c>
      <c r="H7" s="45">
        <f>Tabelle43!H7</f>
        <v>786.69896567683031</v>
      </c>
      <c r="I7" s="46">
        <f>Tabelle43!I7</f>
        <v>0.47028934644318071</v>
      </c>
    </row>
    <row r="8" spans="1:9">
      <c r="B8" s="20">
        <f>Tabelle43!B8</f>
        <v>2002</v>
      </c>
      <c r="C8" s="2">
        <f>Tabelle43!C8</f>
        <v>262.42969782825122</v>
      </c>
      <c r="D8" s="2">
        <f>Tabelle43!D8</f>
        <v>45.828357551449379</v>
      </c>
      <c r="E8" s="2">
        <f>Tabelle43!E8</f>
        <v>17.488309338299175</v>
      </c>
      <c r="F8" s="2">
        <f>Tabelle43!F8</f>
        <v>23.774914726569484</v>
      </c>
      <c r="G8" s="45">
        <f>Tabelle43!G8</f>
        <v>349.52127944456925</v>
      </c>
      <c r="H8" s="45">
        <f>Tabelle43!H8</f>
        <v>763.76115120355223</v>
      </c>
      <c r="I8" s="46">
        <f>Tabelle43!I8</f>
        <v>0.45763165473104472</v>
      </c>
    </row>
    <row r="9" spans="1:9">
      <c r="B9" s="20">
        <f>Tabelle43!B9</f>
        <v>2003</v>
      </c>
      <c r="C9" s="2">
        <f>Tabelle43!C9</f>
        <v>281.9749292580222</v>
      </c>
      <c r="D9" s="2">
        <f>Tabelle43!D9</f>
        <v>45.961462638063594</v>
      </c>
      <c r="E9" s="2">
        <f>Tabelle43!E9</f>
        <v>19.570484018238339</v>
      </c>
      <c r="F9" s="2">
        <f>Tabelle43!F9</f>
        <v>24.125487114800599</v>
      </c>
      <c r="G9" s="45">
        <f>Tabelle43!G9</f>
        <v>371.63236302912475</v>
      </c>
      <c r="H9" s="45">
        <f>Tabelle43!H9</f>
        <v>788.0918934377994</v>
      </c>
      <c r="I9" s="46">
        <f>Tabelle43!I9</f>
        <v>0.47155968247306435</v>
      </c>
    </row>
    <row r="10" spans="1:9">
      <c r="B10" s="20">
        <f>Tabelle43!B10</f>
        <v>2004</v>
      </c>
      <c r="C10" s="2">
        <f>Tabelle43!C10</f>
        <v>277.64052592657049</v>
      </c>
      <c r="D10" s="2">
        <f>Tabelle43!D10</f>
        <v>45.909470295335709</v>
      </c>
      <c r="E10" s="2">
        <f>Tabelle43!E10</f>
        <v>18.072220665666404</v>
      </c>
      <c r="F10" s="2">
        <f>Tabelle43!F10</f>
        <v>24.431078281773509</v>
      </c>
      <c r="G10" s="45">
        <f>Tabelle43!G10</f>
        <v>366.05329516934614</v>
      </c>
      <c r="H10" s="45">
        <f>Tabelle43!H10</f>
        <v>786.13798309302297</v>
      </c>
      <c r="I10" s="46">
        <f>Tabelle43!I10</f>
        <v>0.46563491784117422</v>
      </c>
    </row>
    <row r="11" spans="1:9">
      <c r="B11" s="20">
        <f>Tabelle43!B11</f>
        <v>2005</v>
      </c>
      <c r="C11" s="2">
        <f>Tabelle43!C11</f>
        <v>286.16791215133537</v>
      </c>
      <c r="D11" s="2">
        <f>Tabelle43!D11</f>
        <v>45.956762308101347</v>
      </c>
      <c r="E11" s="2">
        <f>Tabelle43!E11</f>
        <v>18.791668217565942</v>
      </c>
      <c r="F11" s="2">
        <f>Tabelle43!F11</f>
        <v>24.573045897563272</v>
      </c>
      <c r="G11" s="45">
        <f>Tabelle43!G11</f>
        <v>375.48938857456591</v>
      </c>
      <c r="H11" s="45">
        <f>Tabelle43!H11</f>
        <v>798.00603748187677</v>
      </c>
      <c r="I11" s="46">
        <f>Tabelle43!I11</f>
        <v>0.47053452096606913</v>
      </c>
    </row>
    <row r="12" spans="1:9">
      <c r="B12" s="20">
        <f>Tabelle43!B12</f>
        <v>2006</v>
      </c>
      <c r="C12" s="2">
        <f>Tabelle43!C12</f>
        <v>275.23886351777014</v>
      </c>
      <c r="D12" s="2">
        <f>Tabelle43!D12</f>
        <v>45.745931739145384</v>
      </c>
      <c r="E12" s="2">
        <f>Tabelle43!E12</f>
        <v>19.152822276377933</v>
      </c>
      <c r="F12" s="2">
        <f>Tabelle43!F12</f>
        <v>24.911480228662917</v>
      </c>
      <c r="G12" s="45">
        <f>Tabelle43!G12</f>
        <v>365.04909776195638</v>
      </c>
      <c r="H12" s="45">
        <f>Tabelle43!H12</f>
        <v>791.65792456822669</v>
      </c>
      <c r="I12" s="46">
        <f>Tabelle43!I12</f>
        <v>0.46111974178879794</v>
      </c>
    </row>
    <row r="13" spans="1:9">
      <c r="B13" s="20">
        <f>Tabelle43!B13</f>
        <v>2007</v>
      </c>
      <c r="C13" s="2">
        <f>Tabelle43!C13</f>
        <v>243.9511828945075</v>
      </c>
      <c r="D13" s="2">
        <f>Tabelle43!D13</f>
        <v>45.781487730704796</v>
      </c>
      <c r="E13" s="2">
        <f>Tabelle43!E13</f>
        <v>17.685308463895595</v>
      </c>
      <c r="F13" s="2">
        <f>Tabelle43!F13</f>
        <v>25.381985310845263</v>
      </c>
      <c r="G13" s="45">
        <f>Tabelle43!G13</f>
        <v>332.79996439995313</v>
      </c>
      <c r="H13" s="45">
        <f>Tabelle43!H13</f>
        <v>762.69826156276554</v>
      </c>
      <c r="I13" s="46">
        <f>Tabelle43!I13</f>
        <v>0.43634551325454368</v>
      </c>
    </row>
    <row r="14" spans="1:9">
      <c r="B14" s="20">
        <f>Tabelle43!B14</f>
        <v>2008</v>
      </c>
      <c r="C14" s="2">
        <f>Tabelle43!C14</f>
        <v>268.42999102654301</v>
      </c>
      <c r="D14" s="2">
        <f>Tabelle43!D14</f>
        <v>46.164261021385428</v>
      </c>
      <c r="E14" s="2">
        <f>Tabelle43!E14</f>
        <v>18.665065168954886</v>
      </c>
      <c r="F14" s="2">
        <f>Tabelle43!F14</f>
        <v>25.748121582921296</v>
      </c>
      <c r="G14" s="45">
        <f>Tabelle43!G14</f>
        <v>359.00743879980456</v>
      </c>
      <c r="H14" s="45">
        <f>Tabelle43!H14</f>
        <v>793.5494968269835</v>
      </c>
      <c r="I14" s="46">
        <f>Tabelle43!I14</f>
        <v>0.45240711541661838</v>
      </c>
    </row>
    <row r="15" spans="1:9">
      <c r="B15" s="20">
        <f>Tabelle43!B15</f>
        <v>2009</v>
      </c>
      <c r="C15" s="2">
        <f>Tabelle43!C15</f>
        <v>261.52299609760036</v>
      </c>
      <c r="D15" s="2">
        <f>Tabelle43!D15</f>
        <v>46.21766875724942</v>
      </c>
      <c r="E15" s="2">
        <f>Tabelle43!E15</f>
        <v>19.013460576626954</v>
      </c>
      <c r="F15" s="2">
        <f>Tabelle43!F15</f>
        <v>25.543167034168039</v>
      </c>
      <c r="G15" s="45">
        <f>Tabelle43!G15</f>
        <v>352.29729246564477</v>
      </c>
      <c r="H15" s="45">
        <f>Tabelle43!H15</f>
        <v>779.50923540463884</v>
      </c>
      <c r="I15" s="46">
        <f>Tabelle43!I15</f>
        <v>0.45194755426184174</v>
      </c>
    </row>
    <row r="16" spans="1:9">
      <c r="B16" s="20">
        <f>Tabelle43!B16</f>
        <v>2010</v>
      </c>
      <c r="C16" s="2">
        <f>Tabelle43!C16</f>
        <v>293.30786314805317</v>
      </c>
      <c r="D16" s="2">
        <f>Tabelle43!D16</f>
        <v>46.706328243970752</v>
      </c>
      <c r="E16" s="2">
        <f>Tabelle43!E16</f>
        <v>19.784720568954778</v>
      </c>
      <c r="F16" s="2">
        <f>Tabelle43!F16</f>
        <v>25.882716511614884</v>
      </c>
      <c r="G16" s="45">
        <f>Tabelle43!G16</f>
        <v>385.68162847259356</v>
      </c>
      <c r="H16" s="45">
        <f>Tabelle43!H16</f>
        <v>824.10381514676237</v>
      </c>
      <c r="I16" s="46">
        <f>Tabelle43!I16</f>
        <v>0.4680012655977191</v>
      </c>
    </row>
    <row r="17" spans="1:9">
      <c r="B17" s="20">
        <f>Tabelle43!B17</f>
        <v>2011</v>
      </c>
      <c r="C17" s="2">
        <f>Tabelle43!C17</f>
        <v>226.23981557687509</v>
      </c>
      <c r="D17" s="2">
        <f>Tabelle43!D17</f>
        <v>44.926844441793889</v>
      </c>
      <c r="E17" s="2">
        <f>Tabelle43!E17</f>
        <v>18.562265965661759</v>
      </c>
      <c r="F17" s="2">
        <f>Tabelle43!F17</f>
        <v>25.582391444691659</v>
      </c>
      <c r="G17" s="45">
        <f>Tabelle43!G17</f>
        <v>315.31131742902238</v>
      </c>
      <c r="H17" s="45">
        <f>Tabelle43!H17</f>
        <v>751.6188522060346</v>
      </c>
      <c r="I17" s="46">
        <f>Tabelle43!I17</f>
        <v>0.41950959120246878</v>
      </c>
    </row>
    <row r="18" spans="1:9">
      <c r="B18" s="20">
        <f>Tabelle43!B18</f>
        <v>2012</v>
      </c>
      <c r="C18" s="2">
        <f>Tabelle43!C18</f>
        <v>254.81809103393019</v>
      </c>
      <c r="D18" s="2">
        <f>Tabelle43!D18</f>
        <v>45.501874407601036</v>
      </c>
      <c r="E18" s="2">
        <f>Tabelle43!E18</f>
        <v>19.449173840813923</v>
      </c>
      <c r="F18" s="2">
        <f>Tabelle43!F18</f>
        <v>25.118700249105238</v>
      </c>
      <c r="G18" s="45">
        <f>Tabelle43!G18</f>
        <v>344.88783953145037</v>
      </c>
      <c r="H18" s="45">
        <f>Tabelle43!H18</f>
        <v>778.78745756295632</v>
      </c>
      <c r="I18" s="46">
        <f>Tabelle43!I18</f>
        <v>0.4428523291973665</v>
      </c>
    </row>
    <row r="19" spans="1:9">
      <c r="B19" s="20">
        <f>Tabelle43!B19</f>
        <v>2013</v>
      </c>
      <c r="C19" s="2">
        <f>Tabelle43!C19</f>
        <v>279.8815440530193</v>
      </c>
      <c r="D19" s="2">
        <f>Tabelle43!D19</f>
        <v>46.002315258753924</v>
      </c>
      <c r="E19" s="2">
        <f>Tabelle43!E19</f>
        <v>20.290358205278185</v>
      </c>
      <c r="F19" s="2">
        <f>Tabelle43!F19</f>
        <v>24.581762608449761</v>
      </c>
      <c r="G19" s="45">
        <f>Tabelle43!G19</f>
        <v>370.7559801255012</v>
      </c>
      <c r="H19" s="45">
        <f>Tabelle43!H19</f>
        <v>806.38465442599727</v>
      </c>
      <c r="I19" s="46">
        <f>Tabelle43!I19</f>
        <v>0.4597755898385909</v>
      </c>
    </row>
    <row r="20" spans="1:9">
      <c r="B20" s="20">
        <f>Tabelle43!B20</f>
        <v>2014</v>
      </c>
      <c r="C20" s="2">
        <f>Tabelle43!C20</f>
        <v>209.5895071680828</v>
      </c>
      <c r="D20" s="2">
        <f>Tabelle43!D20</f>
        <v>44.449351064143677</v>
      </c>
      <c r="E20" s="2">
        <f>Tabelle43!E20</f>
        <v>17.823070541332868</v>
      </c>
      <c r="F20" s="2">
        <f>Tabelle43!F20</f>
        <v>24.24410095864755</v>
      </c>
      <c r="G20" s="45">
        <f>Tabelle43!G20</f>
        <v>296.10602973220693</v>
      </c>
      <c r="H20" s="45">
        <f>Tabelle43!H20</f>
        <v>730.71435050888977</v>
      </c>
      <c r="I20" s="46">
        <f>Tabelle43!I20</f>
        <v>0.4052281572491227</v>
      </c>
    </row>
    <row r="21" spans="1:9">
      <c r="B21" s="20">
        <f>Tabelle43!B21</f>
        <v>2015</v>
      </c>
      <c r="C21" s="2">
        <f>Tabelle43!C21</f>
        <v>231.8827375266612</v>
      </c>
      <c r="D21" s="2">
        <f>Tabelle43!D21</f>
        <v>45.037255079751958</v>
      </c>
      <c r="E21" s="2">
        <f>Tabelle43!E21</f>
        <v>20.555846132842071</v>
      </c>
      <c r="F21" s="2">
        <f>Tabelle43!F21</f>
        <v>23.251103304256073</v>
      </c>
      <c r="G21" s="45">
        <f>Tabelle43!G21</f>
        <v>320.72694204351131</v>
      </c>
      <c r="H21" s="45">
        <f>Tabelle43!H21</f>
        <v>752.10397315850742</v>
      </c>
      <c r="I21" s="46">
        <f>Tabelle43!I21</f>
        <v>0.4264396326701993</v>
      </c>
    </row>
    <row r="22" spans="1:9">
      <c r="B22" s="20">
        <f>Tabelle43!B22</f>
        <v>2016</v>
      </c>
      <c r="C22" s="2">
        <f>Tabelle43!C22</f>
        <v>248.24499585675349</v>
      </c>
      <c r="D22" s="2">
        <f>Tabelle43!D22</f>
        <v>45.746158569978569</v>
      </c>
      <c r="E22" s="2">
        <f>Tabelle43!E22</f>
        <v>20.336249837520143</v>
      </c>
      <c r="F22" s="2">
        <f>Tabelle43!F22</f>
        <v>22.351033826756691</v>
      </c>
      <c r="G22" s="45">
        <f>Tabelle43!G22</f>
        <v>336.6784380910089</v>
      </c>
      <c r="H22" s="45">
        <f>Tabelle43!H22</f>
        <v>768.36315964114465</v>
      </c>
      <c r="I22" s="46">
        <f>Tabelle43!I22</f>
        <v>0.438176185136532</v>
      </c>
    </row>
    <row r="23" spans="1:9">
      <c r="B23" s="20">
        <f>Tabelle43!B23</f>
        <v>2017</v>
      </c>
      <c r="C23" s="2">
        <f>Tabelle43!C23</f>
        <v>238.90196667149146</v>
      </c>
      <c r="D23" s="2">
        <f>Tabelle43!D23</f>
        <v>45.656418671145047</v>
      </c>
      <c r="E23" s="2">
        <f>Tabelle43!E23</f>
        <v>20.908368547432371</v>
      </c>
      <c r="F23" s="2">
        <f>Tabelle43!F23</f>
        <v>20.772316511365936</v>
      </c>
      <c r="G23" s="45">
        <f>Tabelle43!G23</f>
        <v>326.23907040143479</v>
      </c>
      <c r="H23" s="45">
        <f>Tabelle43!H23</f>
        <v>758.91644084890868</v>
      </c>
      <c r="I23" s="46">
        <f>Tabelle43!I23</f>
        <v>0.42987482263068422</v>
      </c>
    </row>
    <row r="24" spans="1:9">
      <c r="B24" s="20">
        <f>Tabelle43!B24</f>
        <v>2018</v>
      </c>
      <c r="C24" s="2">
        <f>Tabelle43!C24</f>
        <v>218.67096231344487</v>
      </c>
      <c r="D24" s="2">
        <f>Tabelle43!D24</f>
        <v>45.366203350103575</v>
      </c>
      <c r="E24" s="2">
        <f>Tabelle43!E24</f>
        <v>20.851108652280505</v>
      </c>
      <c r="F24" s="2">
        <f>Tabelle43!F24</f>
        <v>19.417378652906091</v>
      </c>
      <c r="G24" s="45">
        <f>Tabelle43!G24</f>
        <v>304.30565296873505</v>
      </c>
      <c r="H24" s="45">
        <f>Tabelle43!H24</f>
        <v>736.46188797930461</v>
      </c>
      <c r="I24" s="46">
        <f>Tabelle43!I24</f>
        <v>0.41319945802448155</v>
      </c>
    </row>
    <row r="25" spans="1:9" ht="15.5" thickBot="1">
      <c r="B25" s="130">
        <f>Tabelle43!B25</f>
        <v>2019</v>
      </c>
      <c r="C25" s="93">
        <f>Tabelle43!C25</f>
        <v>223.06482558212093</v>
      </c>
      <c r="D25" s="93">
        <f>Tabelle43!D25</f>
        <v>45.570661177084119</v>
      </c>
      <c r="E25" s="93">
        <f>Tabelle43!E25</f>
        <v>20.982188586243772</v>
      </c>
      <c r="F25" s="93">
        <f>Tabelle43!F25</f>
        <v>18.668490451152572</v>
      </c>
      <c r="G25" s="112">
        <f>Tabelle43!G25</f>
        <v>308.28616579660138</v>
      </c>
      <c r="H25" s="112">
        <f>Tabelle43!H25</f>
        <v>741.52126066882454</v>
      </c>
      <c r="I25" s="113">
        <f>Tabelle43!I25</f>
        <v>0.41574824910419794</v>
      </c>
    </row>
    <row r="26" spans="1:9" ht="15.5" thickBot="1">
      <c r="B26" s="133" t="s">
        <v>204</v>
      </c>
      <c r="C26" s="104">
        <f>C25/C6-1</f>
        <v>-0.14917004098611819</v>
      </c>
      <c r="D26" s="104">
        <f t="shared" ref="D26:H26" si="0">D25/D6-1</f>
        <v>-1.3030332627519625E-2</v>
      </c>
      <c r="E26" s="104">
        <f t="shared" si="0"/>
        <v>0.21144341623532492</v>
      </c>
      <c r="F26" s="104">
        <f t="shared" si="0"/>
        <v>-0.19837116278272282</v>
      </c>
      <c r="G26" s="104">
        <f t="shared" si="0"/>
        <v>-0.11654135757266559</v>
      </c>
      <c r="H26" s="104">
        <f t="shared" si="0"/>
        <v>-2.8447993110265024E-2</v>
      </c>
      <c r="I26" s="104">
        <f>I25-I6</f>
        <v>-4.1456000625352929E-2</v>
      </c>
    </row>
    <row r="27" spans="1:9">
      <c r="B27" s="160" t="s">
        <v>393</v>
      </c>
    </row>
    <row r="28" spans="1:9">
      <c r="B28" s="155" t="s">
        <v>366</v>
      </c>
    </row>
    <row r="31" spans="1:9">
      <c r="A31" s="157" t="s">
        <v>377</v>
      </c>
    </row>
    <row r="32" spans="1:9">
      <c r="A32" s="157" t="s">
        <v>378</v>
      </c>
    </row>
  </sheetData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W25"/>
  <sheetViews>
    <sheetView showGridLines="0" topLeftCell="B4" zoomScale="80" zoomScaleNormal="80" workbookViewId="0">
      <selection activeCell="U21" sqref="U21"/>
    </sheetView>
  </sheetViews>
  <sheetFormatPr baseColWidth="10" defaultRowHeight="15" outlineLevelCol="1"/>
  <cols>
    <col min="2" max="2" width="24.3828125" customWidth="1"/>
    <col min="3" max="3" width="5.4609375" bestFit="1" customWidth="1"/>
    <col min="4" max="15" width="12" hidden="1" customWidth="1" outlineLevel="1"/>
    <col min="16" max="16" width="5.4609375" bestFit="1" customWidth="1" collapsed="1"/>
    <col min="17" max="22" width="5.4609375" bestFit="1" customWidth="1"/>
    <col min="23" max="23" width="8.3046875" bestFit="1" customWidth="1"/>
  </cols>
  <sheetData>
    <row r="1" spans="1:23">
      <c r="A1" s="156" t="s">
        <v>376</v>
      </c>
    </row>
    <row r="3" spans="1:23" ht="16">
      <c r="B3" s="71" t="s">
        <v>235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>
      <c r="B4" s="72" t="s">
        <v>355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ht="32.25" customHeight="1">
      <c r="B5" s="159" t="s">
        <v>392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204</v>
      </c>
    </row>
    <row r="6" spans="1:23">
      <c r="B6" s="1" t="s">
        <v>85</v>
      </c>
      <c r="C6" s="2">
        <v>262.17393480019751</v>
      </c>
      <c r="D6" s="2">
        <v>282.60919349894738</v>
      </c>
      <c r="E6" s="2">
        <v>262.42894877879547</v>
      </c>
      <c r="F6" s="2">
        <v>281.9749292580222</v>
      </c>
      <c r="G6" s="2">
        <v>277.64052592657055</v>
      </c>
      <c r="H6" s="2">
        <v>286.16791215133543</v>
      </c>
      <c r="I6" s="2">
        <v>275.23953220945634</v>
      </c>
      <c r="J6" s="2">
        <v>243.95190533731503</v>
      </c>
      <c r="K6" s="2">
        <v>268.43139344663768</v>
      </c>
      <c r="L6" s="2">
        <v>261.52234268608572</v>
      </c>
      <c r="M6" s="2">
        <v>293.30786314805312</v>
      </c>
      <c r="N6" s="2">
        <v>226.23858703840202</v>
      </c>
      <c r="O6" s="2">
        <v>254.81809103393022</v>
      </c>
      <c r="P6" s="56">
        <v>279.88154405301924</v>
      </c>
      <c r="Q6" s="2">
        <v>209.58890781046247</v>
      </c>
      <c r="R6" s="2">
        <v>231.88273752666126</v>
      </c>
      <c r="S6" s="2">
        <v>248.24560685023636</v>
      </c>
      <c r="T6" s="2">
        <v>238.90196667149138</v>
      </c>
      <c r="U6" s="2">
        <v>218.67096231344479</v>
      </c>
      <c r="V6" s="2">
        <v>223.0648255821209</v>
      </c>
      <c r="W6" s="94">
        <v>-0.14917237767317193</v>
      </c>
    </row>
    <row r="7" spans="1:23">
      <c r="B7" s="1" t="s">
        <v>86</v>
      </c>
      <c r="C7" s="2">
        <v>46.172392581507488</v>
      </c>
      <c r="D7" s="2">
        <v>45.765767154877786</v>
      </c>
      <c r="E7" s="2">
        <v>45.828253149467685</v>
      </c>
      <c r="F7" s="2">
        <v>45.961462638063594</v>
      </c>
      <c r="G7" s="2">
        <v>45.909470295335709</v>
      </c>
      <c r="H7" s="2">
        <v>45.956762308101332</v>
      </c>
      <c r="I7" s="2">
        <v>45.746034431751482</v>
      </c>
      <c r="J7" s="2">
        <v>45.781614537657752</v>
      </c>
      <c r="K7" s="2">
        <v>46.164497716482003</v>
      </c>
      <c r="L7" s="2">
        <v>46.217553985170937</v>
      </c>
      <c r="M7" s="2">
        <v>46.706328243970759</v>
      </c>
      <c r="N7" s="2">
        <v>44.926636269093613</v>
      </c>
      <c r="O7" s="2">
        <v>45.501874407601022</v>
      </c>
      <c r="P7" s="56">
        <v>46.002315258753931</v>
      </c>
      <c r="Q7" s="2">
        <v>44.449249504528737</v>
      </c>
      <c r="R7" s="2">
        <v>45.037255079751958</v>
      </c>
      <c r="S7" s="2">
        <v>45.746262101260633</v>
      </c>
      <c r="T7" s="2">
        <v>45.656418671145047</v>
      </c>
      <c r="U7" s="2">
        <v>45.366203350103568</v>
      </c>
      <c r="V7" s="2">
        <v>45.570661177084119</v>
      </c>
      <c r="W7" s="94">
        <v>-1.3032276881929872E-2</v>
      </c>
    </row>
    <row r="8" spans="1:23">
      <c r="B8" s="1" t="s">
        <v>87</v>
      </c>
      <c r="C8" s="2">
        <v>96.042579330781834</v>
      </c>
      <c r="D8" s="2">
        <v>97.051588012700222</v>
      </c>
      <c r="E8" s="2">
        <v>92.486885432153883</v>
      </c>
      <c r="F8" s="2">
        <v>93.531721140276375</v>
      </c>
      <c r="G8" s="2">
        <v>94.897495749817281</v>
      </c>
      <c r="H8" s="2">
        <v>96.188218672615861</v>
      </c>
      <c r="I8" s="2">
        <v>98.567895117405413</v>
      </c>
      <c r="J8" s="2">
        <v>98.30181456531858</v>
      </c>
      <c r="K8" s="2">
        <v>99.632679174445286</v>
      </c>
      <c r="L8" s="2">
        <v>93.658614681670628</v>
      </c>
      <c r="M8" s="2">
        <v>99.190074647863142</v>
      </c>
      <c r="N8" s="2">
        <v>97.426561417223439</v>
      </c>
      <c r="O8" s="2">
        <v>95.406330186314477</v>
      </c>
      <c r="P8" s="56">
        <v>96.184187559965494</v>
      </c>
      <c r="Q8" s="2">
        <v>95.454600411557138</v>
      </c>
      <c r="R8" s="2">
        <v>93.231461267594909</v>
      </c>
      <c r="S8" s="2">
        <v>93.136577861515789</v>
      </c>
      <c r="T8" s="2">
        <v>94.035547595145374</v>
      </c>
      <c r="U8" s="2">
        <v>95.091688375255615</v>
      </c>
      <c r="V8" s="2">
        <v>96.581421002035526</v>
      </c>
      <c r="W8" s="94">
        <v>5.6104456482561904E-3</v>
      </c>
    </row>
    <row r="9" spans="1:23">
      <c r="B9" s="1" t="s">
        <v>303</v>
      </c>
      <c r="C9" s="2">
        <v>9.2256149817188895</v>
      </c>
      <c r="D9" s="2">
        <v>9.2000246745395238</v>
      </c>
      <c r="E9" s="2">
        <v>9.3006127931503926</v>
      </c>
      <c r="F9" s="2">
        <v>9.0810753738485435</v>
      </c>
      <c r="G9" s="2">
        <v>9.1203292224253811</v>
      </c>
      <c r="H9" s="2">
        <v>9.1283675076608013</v>
      </c>
      <c r="I9" s="2">
        <v>9.167723650894434</v>
      </c>
      <c r="J9" s="2">
        <v>9.5707258746772474</v>
      </c>
      <c r="K9" s="2">
        <v>9.7297758765075208</v>
      </c>
      <c r="L9" s="2">
        <v>9.4892183456074477</v>
      </c>
      <c r="M9" s="2">
        <v>9.5986979573423206</v>
      </c>
      <c r="N9" s="2">
        <v>9.6126127820731693</v>
      </c>
      <c r="O9" s="2">
        <v>9.5076295883672799</v>
      </c>
      <c r="P9" s="56">
        <v>9.4978933034348376</v>
      </c>
      <c r="Q9" s="2">
        <v>9.5312016959986163</v>
      </c>
      <c r="R9" s="2">
        <v>9.3089654620470004</v>
      </c>
      <c r="S9" s="2">
        <v>9.2868119645330811</v>
      </c>
      <c r="T9" s="2">
        <v>9.2147520453896785</v>
      </c>
      <c r="U9" s="2">
        <v>9.3587919768364909</v>
      </c>
      <c r="V9" s="2">
        <v>9.4205328888080313</v>
      </c>
      <c r="W9" s="94">
        <v>2.1127903936527082E-2</v>
      </c>
    </row>
    <row r="10" spans="1:23" ht="15.5" thickBot="1">
      <c r="B10" s="1" t="s">
        <v>216</v>
      </c>
      <c r="C10" s="2">
        <v>5.6306291927011856</v>
      </c>
      <c r="D10" s="2">
        <v>5.8005046021240201</v>
      </c>
      <c r="E10" s="2">
        <v>5.6044216217523797</v>
      </c>
      <c r="F10" s="2">
        <v>7.2255200253430907</v>
      </c>
      <c r="G10" s="2">
        <v>5.7534310780587976</v>
      </c>
      <c r="H10" s="2">
        <v>6.2242239055225586</v>
      </c>
      <c r="I10" s="2">
        <v>6.6894251379841698</v>
      </c>
      <c r="J10" s="2">
        <v>5.8069879039542629</v>
      </c>
      <c r="K10" s="2">
        <v>6.1506068037282047</v>
      </c>
      <c r="L10" s="2">
        <v>6.6119435911581057</v>
      </c>
      <c r="M10" s="2">
        <v>6.5515926239636908</v>
      </c>
      <c r="N10" s="2">
        <v>6.5070950348219583</v>
      </c>
      <c r="O10" s="2">
        <v>6.6511974291819174</v>
      </c>
      <c r="P10" s="56">
        <v>6.8097230211449755</v>
      </c>
      <c r="Q10" s="2">
        <v>5.6537631805469433</v>
      </c>
      <c r="R10" s="2">
        <v>7.7674356503241393</v>
      </c>
      <c r="S10" s="2">
        <v>7.0354089406620366</v>
      </c>
      <c r="T10" s="2">
        <v>7.6499971888814446</v>
      </c>
      <c r="U10" s="2">
        <v>7.8597949499114259</v>
      </c>
      <c r="V10" s="2">
        <v>7.7796385033863533</v>
      </c>
      <c r="W10" s="94">
        <v>0.38166415104565288</v>
      </c>
    </row>
    <row r="11" spans="1:23" ht="15.5" thickBot="1">
      <c r="B11" s="176" t="s">
        <v>228</v>
      </c>
      <c r="C11" s="168">
        <v>419.22338700632406</v>
      </c>
      <c r="D11" s="168">
        <v>440.40592300055863</v>
      </c>
      <c r="E11" s="168">
        <v>415.63139559199192</v>
      </c>
      <c r="F11" s="168">
        <v>437.75298241621897</v>
      </c>
      <c r="G11" s="168">
        <v>433.29987997655519</v>
      </c>
      <c r="H11" s="168">
        <v>443.64341925487162</v>
      </c>
      <c r="I11" s="168">
        <v>435.38701382936415</v>
      </c>
      <c r="J11" s="168">
        <v>403.39019763377888</v>
      </c>
      <c r="K11" s="168">
        <v>430.08642064866399</v>
      </c>
      <c r="L11" s="168">
        <v>417.48164499411092</v>
      </c>
      <c r="M11" s="168">
        <v>455.33221250848601</v>
      </c>
      <c r="N11" s="168">
        <v>384.68806759738544</v>
      </c>
      <c r="O11" s="168">
        <v>411.86015336718225</v>
      </c>
      <c r="P11" s="168">
        <v>438.34753760721446</v>
      </c>
      <c r="Q11" s="168">
        <v>364.64911161398584</v>
      </c>
      <c r="R11" s="168">
        <v>387.20133328149728</v>
      </c>
      <c r="S11" s="168">
        <v>403.42316336324564</v>
      </c>
      <c r="T11" s="168">
        <v>395.43616794877676</v>
      </c>
      <c r="U11" s="168">
        <v>376.3230312928826</v>
      </c>
      <c r="V11" s="168">
        <v>382.39380295850344</v>
      </c>
      <c r="W11" s="177">
        <v>-8.7851930949799373E-2</v>
      </c>
    </row>
    <row r="12" spans="1:23">
      <c r="B12" s="1" t="s">
        <v>114</v>
      </c>
      <c r="C12" s="2">
        <v>197.44734273645983</v>
      </c>
      <c r="D12" s="2">
        <v>207.97483519700043</v>
      </c>
      <c r="E12" s="2">
        <v>190.6887597215312</v>
      </c>
      <c r="F12" s="2">
        <v>201.49871954638471</v>
      </c>
      <c r="G12" s="2">
        <v>195.07775333790659</v>
      </c>
      <c r="H12" s="2">
        <v>196.06435296028178</v>
      </c>
      <c r="I12" s="2">
        <v>186.34868493664686</v>
      </c>
      <c r="J12" s="2">
        <v>164.03514912818102</v>
      </c>
      <c r="K12" s="2">
        <v>174.31676680921427</v>
      </c>
      <c r="L12" s="2">
        <v>165.35788951825549</v>
      </c>
      <c r="M12" s="2">
        <v>178.88602135172297</v>
      </c>
      <c r="N12" s="2">
        <v>138.22439199993178</v>
      </c>
      <c r="O12" s="2">
        <v>148.25952408942024</v>
      </c>
      <c r="P12" s="56">
        <v>155.3377537274815</v>
      </c>
      <c r="Q12" s="2">
        <v>117.4030877226952</v>
      </c>
      <c r="R12" s="2">
        <v>123.22934225970691</v>
      </c>
      <c r="S12" s="2">
        <v>126.70151468645368</v>
      </c>
      <c r="T12" s="2">
        <v>118.43712121418702</v>
      </c>
      <c r="U12" s="2">
        <v>105.91445844576414</v>
      </c>
      <c r="V12" s="2">
        <v>104.12560310937337</v>
      </c>
      <c r="W12" s="94">
        <v>-0.47264115249019267</v>
      </c>
    </row>
    <row r="13" spans="1:23">
      <c r="B13" s="1" t="s">
        <v>80</v>
      </c>
      <c r="C13" s="2">
        <v>82.257561594114378</v>
      </c>
      <c r="D13" s="2">
        <v>88.679612459936934</v>
      </c>
      <c r="E13" s="2">
        <v>84.265091150733895</v>
      </c>
      <c r="F13" s="2">
        <v>90.087387484607206</v>
      </c>
      <c r="G13" s="2">
        <v>91.367908336327332</v>
      </c>
      <c r="H13" s="2">
        <v>95.733824902167413</v>
      </c>
      <c r="I13" s="2">
        <v>96.373088399333241</v>
      </c>
      <c r="J13" s="2">
        <v>89.942703777756904</v>
      </c>
      <c r="K13" s="2">
        <v>98.632660127139275</v>
      </c>
      <c r="L13" s="2">
        <v>97.623017740808422</v>
      </c>
      <c r="M13" s="2">
        <v>108.75668140761383</v>
      </c>
      <c r="N13" s="2">
        <v>93.734180923630731</v>
      </c>
      <c r="O13" s="2">
        <v>102.85531847106581</v>
      </c>
      <c r="P13" s="56">
        <v>111.61731619113723</v>
      </c>
      <c r="Q13" s="2">
        <v>94.634047199130265</v>
      </c>
      <c r="R13" s="2">
        <v>102.31220095208212</v>
      </c>
      <c r="S13" s="2">
        <v>108.2089210160064</v>
      </c>
      <c r="T13" s="2">
        <v>107.73501260778164</v>
      </c>
      <c r="U13" s="2">
        <v>103.41851074771138</v>
      </c>
      <c r="V13" s="2">
        <v>106.5425122434946</v>
      </c>
      <c r="W13" s="94">
        <v>0.29523061684237706</v>
      </c>
    </row>
    <row r="14" spans="1:23">
      <c r="B14" s="1" t="s">
        <v>44</v>
      </c>
      <c r="C14" s="2">
        <v>68.956192235656331</v>
      </c>
      <c r="D14" s="2">
        <v>68.767602799782566</v>
      </c>
      <c r="E14" s="2">
        <v>69.037571309397592</v>
      </c>
      <c r="F14" s="2">
        <v>72.301060127158479</v>
      </c>
      <c r="G14" s="2">
        <v>70.993828356609271</v>
      </c>
      <c r="H14" s="2">
        <v>72.895982048515506</v>
      </c>
      <c r="I14" s="2">
        <v>72.715743818439279</v>
      </c>
      <c r="J14" s="2">
        <v>73.927456866432749</v>
      </c>
      <c r="K14" s="2">
        <v>75.593758223564294</v>
      </c>
      <c r="L14" s="2">
        <v>72.720085261211125</v>
      </c>
      <c r="M14" s="2">
        <v>76.929680381825605</v>
      </c>
      <c r="N14" s="2">
        <v>72.830244455472766</v>
      </c>
      <c r="O14" s="2">
        <v>74.266044908069503</v>
      </c>
      <c r="P14" s="56">
        <v>76.977539906990614</v>
      </c>
      <c r="Q14" s="2">
        <v>71.342802683600794</v>
      </c>
      <c r="R14" s="2">
        <v>74.582504474566747</v>
      </c>
      <c r="S14" s="2">
        <v>74.956631240034127</v>
      </c>
      <c r="T14" s="2">
        <v>75.290603123756767</v>
      </c>
      <c r="U14" s="2">
        <v>74.512133842671147</v>
      </c>
      <c r="V14" s="2">
        <v>75.26581218914589</v>
      </c>
      <c r="W14" s="94">
        <v>9.1501861528643591E-2</v>
      </c>
    </row>
    <row r="15" spans="1:23">
      <c r="B15" s="1" t="s">
        <v>49</v>
      </c>
      <c r="C15" s="2">
        <v>25.671215817654797</v>
      </c>
      <c r="D15" s="2">
        <v>27.65445567893433</v>
      </c>
      <c r="E15" s="2">
        <v>26.477853636038201</v>
      </c>
      <c r="F15" s="2">
        <v>28.478345373256531</v>
      </c>
      <c r="G15" s="2">
        <v>28.8338962004016</v>
      </c>
      <c r="H15" s="2">
        <v>30.130158050772735</v>
      </c>
      <c r="I15" s="2">
        <v>30.195128988096986</v>
      </c>
      <c r="J15" s="2">
        <v>28.378583111067535</v>
      </c>
      <c r="K15" s="2">
        <v>31.240932776666305</v>
      </c>
      <c r="L15" s="2">
        <v>31.67114565831837</v>
      </c>
      <c r="M15" s="2">
        <v>35.365133269741641</v>
      </c>
      <c r="N15" s="2">
        <v>30.234829895788579</v>
      </c>
      <c r="O15" s="2">
        <v>33.700793797144549</v>
      </c>
      <c r="P15" s="56">
        <v>37.117344344783461</v>
      </c>
      <c r="Q15" s="2">
        <v>30.736292129504488</v>
      </c>
      <c r="R15" s="2">
        <v>33.660564496315445</v>
      </c>
      <c r="S15" s="2">
        <v>36.076021614734714</v>
      </c>
      <c r="T15" s="2">
        <v>35.817377992836853</v>
      </c>
      <c r="U15" s="2">
        <v>34.682228517281104</v>
      </c>
      <c r="V15" s="2">
        <v>35.622220613717985</v>
      </c>
      <c r="W15" s="94">
        <v>0.38763278166278403</v>
      </c>
    </row>
    <row r="16" spans="1:23">
      <c r="B16" s="1" t="s">
        <v>117</v>
      </c>
      <c r="C16" s="2">
        <v>5.7811230223501067</v>
      </c>
      <c r="D16" s="2">
        <v>6.2670355167129621</v>
      </c>
      <c r="E16" s="2">
        <v>5.5902259257369424</v>
      </c>
      <c r="F16" s="2">
        <v>5.6288973875466954</v>
      </c>
      <c r="G16" s="2">
        <v>5.9456046386812869</v>
      </c>
      <c r="H16" s="2">
        <v>6.0408278231593471</v>
      </c>
      <c r="I16" s="2">
        <v>6.1697899733136863</v>
      </c>
      <c r="J16" s="2">
        <v>5.7796432069116399</v>
      </c>
      <c r="K16" s="2">
        <v>6.0352757541221305</v>
      </c>
      <c r="L16" s="2">
        <v>6.134236152879498</v>
      </c>
      <c r="M16" s="2">
        <v>6.6202471505705764</v>
      </c>
      <c r="N16" s="2">
        <v>6.3624593083163514</v>
      </c>
      <c r="O16" s="2">
        <v>6.0485935022727091</v>
      </c>
      <c r="P16" s="56">
        <v>6.2084102030811064</v>
      </c>
      <c r="Q16" s="2">
        <v>5.9029270786955719</v>
      </c>
      <c r="R16" s="2">
        <v>5.4043925007166491</v>
      </c>
      <c r="S16" s="2">
        <v>5.5855399111968396</v>
      </c>
      <c r="T16" s="2">
        <v>5.2933153838586389</v>
      </c>
      <c r="U16" s="2">
        <v>5.2002375195127426</v>
      </c>
      <c r="V16" s="2">
        <v>5.2612005071295904</v>
      </c>
      <c r="W16" s="94">
        <v>-8.9934518468205993E-2</v>
      </c>
    </row>
    <row r="17" spans="1:23">
      <c r="B17" s="1" t="s">
        <v>48</v>
      </c>
      <c r="C17" s="106">
        <v>13.944216626959154</v>
      </c>
      <c r="D17" s="106">
        <v>15.069748433838203</v>
      </c>
      <c r="E17" s="106">
        <v>14.463166105991352</v>
      </c>
      <c r="F17" s="106">
        <v>15.611235640537462</v>
      </c>
      <c r="G17" s="106">
        <v>15.570074620085467</v>
      </c>
      <c r="H17" s="106">
        <v>16.218364309250607</v>
      </c>
      <c r="I17" s="106">
        <v>16.171856978565749</v>
      </c>
      <c r="J17" s="106">
        <v>15.170462461645601</v>
      </c>
      <c r="K17" s="106">
        <v>16.508121306690111</v>
      </c>
      <c r="L17" s="106">
        <v>16.252266764609644</v>
      </c>
      <c r="M17" s="106">
        <v>18.351159806488155</v>
      </c>
      <c r="N17" s="106">
        <v>15.586274802413552</v>
      </c>
      <c r="O17" s="106">
        <v>17.427179042637807</v>
      </c>
      <c r="P17" s="56">
        <v>19.375101512177466</v>
      </c>
      <c r="Q17" s="106">
        <v>16.36439657691081</v>
      </c>
      <c r="R17" s="106">
        <v>18.150649661064492</v>
      </c>
      <c r="S17" s="106">
        <v>19.675047914680388</v>
      </c>
      <c r="T17" s="106">
        <v>19.85733984192305</v>
      </c>
      <c r="U17" s="106">
        <v>19.371315638232225</v>
      </c>
      <c r="V17" s="106">
        <v>20.509627532345537</v>
      </c>
      <c r="W17" s="107">
        <v>0.47083397232176516</v>
      </c>
    </row>
    <row r="18" spans="1:23">
      <c r="B18" s="1" t="s">
        <v>205</v>
      </c>
      <c r="C18" s="106">
        <v>4.5676199909778914</v>
      </c>
      <c r="D18" s="106">
        <v>5.3102655450446292</v>
      </c>
      <c r="E18" s="106">
        <v>5.3580068319294636</v>
      </c>
      <c r="F18" s="106">
        <v>6.2497476064561264</v>
      </c>
      <c r="G18" s="106">
        <v>6.7774389131349766</v>
      </c>
      <c r="H18" s="106">
        <v>7.7008784302316355</v>
      </c>
      <c r="I18" s="106">
        <v>8.3934512729393127</v>
      </c>
      <c r="J18" s="106">
        <v>8.4171486695601985</v>
      </c>
      <c r="K18" s="106">
        <v>10.155313383721005</v>
      </c>
      <c r="L18" s="106">
        <v>10.876211832572507</v>
      </c>
      <c r="M18" s="106">
        <v>13.309486456840439</v>
      </c>
      <c r="N18" s="106">
        <v>11.735143094150871</v>
      </c>
      <c r="O18" s="106">
        <v>14.148782664018452</v>
      </c>
      <c r="P18" s="56">
        <v>16.69890153034147</v>
      </c>
      <c r="Q18" s="106">
        <v>14.219837297754243</v>
      </c>
      <c r="R18" s="106">
        <v>16.736646270282396</v>
      </c>
      <c r="S18" s="106">
        <v>19.053812725600196</v>
      </c>
      <c r="T18" s="106">
        <v>19.657780390957271</v>
      </c>
      <c r="U18" s="106">
        <v>19.502807565556669</v>
      </c>
      <c r="V18" s="106">
        <v>21.036252045987137</v>
      </c>
      <c r="W18" s="107">
        <v>3.6055171155960029</v>
      </c>
    </row>
    <row r="19" spans="1:23" ht="15.5" thickBot="1">
      <c r="B19" s="81" t="s">
        <v>104</v>
      </c>
      <c r="C19" s="93">
        <v>20.5981149821516</v>
      </c>
      <c r="D19" s="93">
        <v>20.682367369308601</v>
      </c>
      <c r="E19" s="93">
        <v>19.750720910633209</v>
      </c>
      <c r="F19" s="93">
        <v>17.897589250271722</v>
      </c>
      <c r="G19" s="93">
        <v>18.733375573408619</v>
      </c>
      <c r="H19" s="93">
        <v>18.859030730492623</v>
      </c>
      <c r="I19" s="93">
        <v>19.019269462028937</v>
      </c>
      <c r="J19" s="93">
        <v>17.739050412223175</v>
      </c>
      <c r="K19" s="93">
        <v>17.603592267546578</v>
      </c>
      <c r="L19" s="93">
        <v>16.846792065455894</v>
      </c>
      <c r="M19" s="93">
        <v>17.113802683682792</v>
      </c>
      <c r="N19" s="93">
        <v>15.980543117680845</v>
      </c>
      <c r="O19" s="93">
        <v>15.1539168925532</v>
      </c>
      <c r="P19" s="57">
        <v>15.015170191221593</v>
      </c>
      <c r="Q19" s="93">
        <v>14.04572092569444</v>
      </c>
      <c r="R19" s="93">
        <v>13.12503266676255</v>
      </c>
      <c r="S19" s="93">
        <v>13.165674254539308</v>
      </c>
      <c r="T19" s="93">
        <v>13.347617393475545</v>
      </c>
      <c r="U19" s="93">
        <v>13.721339016153212</v>
      </c>
      <c r="V19" s="93">
        <v>14.030574717309308</v>
      </c>
      <c r="W19" s="96">
        <v>-0.31884181006529522</v>
      </c>
    </row>
    <row r="20" spans="1:23">
      <c r="B20" s="155" t="s">
        <v>366</v>
      </c>
    </row>
    <row r="24" spans="1:23">
      <c r="A24" s="157" t="s">
        <v>377</v>
      </c>
    </row>
    <row r="25" spans="1:23">
      <c r="A25" s="157" t="s">
        <v>378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K26"/>
  <sheetViews>
    <sheetView showGridLines="0" zoomScale="90" zoomScaleNormal="90" workbookViewId="0">
      <selection activeCell="F28" sqref="F28"/>
    </sheetView>
  </sheetViews>
  <sheetFormatPr baseColWidth="10" defaultRowHeight="15"/>
  <cols>
    <col min="2" max="2" width="37.84375" bestFit="1" customWidth="1"/>
    <col min="3" max="10" width="5.4609375" bestFit="1" customWidth="1"/>
    <col min="11" max="11" width="8.3046875" bestFit="1" customWidth="1"/>
    <col min="12" max="12" width="10.23046875" bestFit="1" customWidth="1"/>
  </cols>
  <sheetData>
    <row r="1" spans="1:11">
      <c r="A1" s="156" t="s">
        <v>376</v>
      </c>
    </row>
    <row r="3" spans="1:11" ht="16">
      <c r="B3" s="71" t="s">
        <v>236</v>
      </c>
      <c r="C3" s="71"/>
      <c r="D3" s="71"/>
      <c r="E3" s="71"/>
      <c r="F3" s="71"/>
      <c r="G3" s="71"/>
      <c r="H3" s="71"/>
      <c r="I3" s="71"/>
      <c r="J3" s="71"/>
      <c r="K3" s="71"/>
    </row>
    <row r="4" spans="1:11">
      <c r="B4" s="72" t="s">
        <v>237</v>
      </c>
      <c r="C4" s="72"/>
      <c r="D4" s="72"/>
      <c r="E4" s="72"/>
      <c r="F4" s="72"/>
      <c r="G4" s="72"/>
      <c r="H4" s="72"/>
      <c r="I4" s="72"/>
      <c r="J4" s="72"/>
      <c r="K4" s="72"/>
    </row>
    <row r="5" spans="1:11">
      <c r="B5" s="7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204</v>
      </c>
    </row>
    <row r="6" spans="1:11">
      <c r="B6" s="1" t="s">
        <v>9</v>
      </c>
      <c r="C6" s="2">
        <v>262.17321477566992</v>
      </c>
      <c r="D6" s="56">
        <v>279.8815440530193</v>
      </c>
      <c r="E6" s="2">
        <v>209.58950716808275</v>
      </c>
      <c r="F6" s="2">
        <v>231.88273752666117</v>
      </c>
      <c r="G6" s="2">
        <v>248.24499585675349</v>
      </c>
      <c r="H6" s="2">
        <v>238.90196667149141</v>
      </c>
      <c r="I6" s="2">
        <v>218.67096231344485</v>
      </c>
      <c r="J6" s="2">
        <v>223.0648255821209</v>
      </c>
      <c r="K6" s="54">
        <v>-0.149170040986118</v>
      </c>
    </row>
    <row r="7" spans="1:11">
      <c r="B7" s="1" t="s">
        <v>10</v>
      </c>
      <c r="C7" s="2">
        <v>46.172301625441783</v>
      </c>
      <c r="D7" s="56">
        <v>46.002315258753924</v>
      </c>
      <c r="E7" s="2">
        <v>44.449351064143677</v>
      </c>
      <c r="F7" s="2">
        <v>45.037255079751965</v>
      </c>
      <c r="G7" s="2">
        <v>45.746158569978562</v>
      </c>
      <c r="H7" s="2">
        <v>45.656418671145055</v>
      </c>
      <c r="I7" s="2">
        <v>45.366203350103575</v>
      </c>
      <c r="J7" s="2">
        <v>45.570661177084133</v>
      </c>
      <c r="K7" s="54">
        <v>-1.30303326275192E-2</v>
      </c>
    </row>
    <row r="8" spans="1:11">
      <c r="B8" s="1" t="s">
        <v>11</v>
      </c>
      <c r="C8" s="2">
        <v>95.423034657017155</v>
      </c>
      <c r="D8" s="56">
        <v>95.577414935167212</v>
      </c>
      <c r="E8" s="2">
        <v>94.839942553489649</v>
      </c>
      <c r="F8" s="2">
        <v>92.621368398481849</v>
      </c>
      <c r="G8" s="2">
        <v>92.519873138034512</v>
      </c>
      <c r="H8" s="2">
        <v>93.413528914978386</v>
      </c>
      <c r="I8" s="2">
        <v>94.444093791613597</v>
      </c>
      <c r="J8" s="2">
        <v>95.929544511331059</v>
      </c>
      <c r="K8" s="54">
        <v>5.3080459674592602E-3</v>
      </c>
    </row>
    <row r="9" spans="1:11">
      <c r="B9" s="1" t="s">
        <v>12</v>
      </c>
      <c r="C9" s="2">
        <v>24.945457211014975</v>
      </c>
      <c r="D9" s="56">
        <v>26.07850339355597</v>
      </c>
      <c r="E9" s="2">
        <v>25.694319425947988</v>
      </c>
      <c r="F9" s="2">
        <v>24.655842675783695</v>
      </c>
      <c r="G9" s="2">
        <v>23.714850077260731</v>
      </c>
      <c r="H9" s="2">
        <v>22.088814544336959</v>
      </c>
      <c r="I9" s="2">
        <v>20.620942907622652</v>
      </c>
      <c r="J9" s="2">
        <v>19.859479051685831</v>
      </c>
      <c r="K9" s="54">
        <v>-0.20388394232691701</v>
      </c>
    </row>
    <row r="10" spans="1:11">
      <c r="B10" s="1" t="s">
        <v>13</v>
      </c>
      <c r="C10" s="2">
        <v>18.328418665770378</v>
      </c>
      <c r="D10" s="56">
        <v>21.634803452669168</v>
      </c>
      <c r="E10" s="2">
        <v>19.217198625801039</v>
      </c>
      <c r="F10" s="2">
        <v>21.99559058784947</v>
      </c>
      <c r="G10" s="2">
        <v>21.820144955567098</v>
      </c>
      <c r="H10" s="2">
        <v>22.432505604239861</v>
      </c>
      <c r="I10" s="2">
        <v>22.410449621252695</v>
      </c>
      <c r="J10" s="2">
        <v>22.570229919197935</v>
      </c>
      <c r="K10" s="54">
        <v>0.23143356395221601</v>
      </c>
    </row>
    <row r="11" spans="1:11">
      <c r="B11" s="1" t="s">
        <v>240</v>
      </c>
      <c r="C11" s="2">
        <v>9.0406279161354384</v>
      </c>
      <c r="D11" s="56">
        <v>11.638689667369938</v>
      </c>
      <c r="E11" s="2">
        <v>11.508570384499302</v>
      </c>
      <c r="F11" s="2">
        <v>11.343306368957768</v>
      </c>
      <c r="G11" s="2">
        <v>11.21251790136958</v>
      </c>
      <c r="H11" s="2">
        <v>11.014586673869385</v>
      </c>
      <c r="I11" s="2">
        <v>10.922155404630928</v>
      </c>
      <c r="J11" s="2">
        <v>10.913435283627127</v>
      </c>
      <c r="K11" s="54">
        <v>0.20715456767656101</v>
      </c>
    </row>
    <row r="12" spans="1:11">
      <c r="B12" s="1" t="s">
        <v>14</v>
      </c>
      <c r="C12" s="2">
        <v>68.362910772474592</v>
      </c>
      <c r="D12" s="56">
        <v>71.301955486905641</v>
      </c>
      <c r="E12" s="2">
        <v>70.958787923810377</v>
      </c>
      <c r="F12" s="2">
        <v>69.780183559073009</v>
      </c>
      <c r="G12" s="2">
        <v>68.891710428479868</v>
      </c>
      <c r="H12" s="2">
        <v>69.60157615697814</v>
      </c>
      <c r="I12" s="2">
        <v>69.117630114620923</v>
      </c>
      <c r="J12" s="2">
        <v>69.629368952674156</v>
      </c>
      <c r="K12" s="54">
        <v>1.8525515749535398E-2</v>
      </c>
    </row>
    <row r="13" spans="1:11">
      <c r="B13" s="1" t="s">
        <v>15</v>
      </c>
      <c r="C13" s="2">
        <v>224.3645362139099</v>
      </c>
      <c r="D13" s="56">
        <v>235.00558957257704</v>
      </c>
      <c r="E13" s="2">
        <v>234.97306172544376</v>
      </c>
      <c r="F13" s="2">
        <v>235.19472218423331</v>
      </c>
      <c r="G13" s="2">
        <v>236.30584682999674</v>
      </c>
      <c r="H13" s="2">
        <v>235.7582713095739</v>
      </c>
      <c r="I13" s="2">
        <v>234.31788127097434</v>
      </c>
      <c r="J13" s="2">
        <v>232.92325691812624</v>
      </c>
      <c r="K13" s="54">
        <v>3.8146495202149099E-2</v>
      </c>
    </row>
    <row r="14" spans="1:11" ht="15.5" thickBot="1">
      <c r="B14" s="1" t="s">
        <v>16</v>
      </c>
      <c r="C14" s="2">
        <v>14.423226681828153</v>
      </c>
      <c r="D14" s="57">
        <v>19.263838605979053</v>
      </c>
      <c r="E14" s="2">
        <v>19.483611637671196</v>
      </c>
      <c r="F14" s="2">
        <v>19.592966777715151</v>
      </c>
      <c r="G14" s="2">
        <v>19.907061883704092</v>
      </c>
      <c r="H14" s="2">
        <v>20.048772302295589</v>
      </c>
      <c r="I14" s="2">
        <v>20.591569205041065</v>
      </c>
      <c r="J14" s="2">
        <v>21.06045927297713</v>
      </c>
      <c r="K14" s="64">
        <v>0.46017668151269098</v>
      </c>
    </row>
    <row r="15" spans="1:11" ht="18" thickBot="1">
      <c r="B15" s="9" t="s">
        <v>384</v>
      </c>
      <c r="C15" s="10">
        <v>763.2337285192624</v>
      </c>
      <c r="D15" s="10">
        <v>806.38465442599727</v>
      </c>
      <c r="E15" s="10">
        <v>730.71435050888977</v>
      </c>
      <c r="F15" s="10">
        <v>752.10397315850742</v>
      </c>
      <c r="G15" s="10">
        <v>768.36315964114465</v>
      </c>
      <c r="H15" s="10">
        <v>758.91644084890868</v>
      </c>
      <c r="I15" s="10">
        <v>736.46188797930461</v>
      </c>
      <c r="J15" s="10">
        <v>741.52126066882454</v>
      </c>
      <c r="K15" s="55">
        <v>-2.8447993110265E-2</v>
      </c>
    </row>
    <row r="16" spans="1:11">
      <c r="B16" s="1" t="s">
        <v>17</v>
      </c>
      <c r="C16" s="2">
        <v>16.103935430304023</v>
      </c>
      <c r="D16" s="56">
        <v>13.112617422503531</v>
      </c>
      <c r="E16" s="2">
        <v>12.27778608681021</v>
      </c>
      <c r="F16" s="2">
        <v>3.9388063496387158</v>
      </c>
      <c r="G16" s="2">
        <v>3.6638754062500394</v>
      </c>
      <c r="H16" s="2">
        <v>3.6833220914897269</v>
      </c>
      <c r="I16" s="2">
        <v>3.6838518152341018</v>
      </c>
      <c r="J16" s="2">
        <v>3.6072214444977972</v>
      </c>
      <c r="K16" s="54">
        <v>-0.77600373150343105</v>
      </c>
    </row>
    <row r="17" spans="1:11" ht="15.5" thickBot="1">
      <c r="B17" s="1" t="s">
        <v>18</v>
      </c>
      <c r="C17" s="2">
        <v>63.983196635706847</v>
      </c>
      <c r="D17" s="56">
        <v>64.231152000000009</v>
      </c>
      <c r="E17" s="2">
        <v>64.511543000000003</v>
      </c>
      <c r="F17" s="2">
        <v>66.912188999999998</v>
      </c>
      <c r="G17" s="2">
        <v>70.125069000000011</v>
      </c>
      <c r="H17" s="2">
        <v>72.342426883720933</v>
      </c>
      <c r="I17" s="2">
        <v>76.729784418604638</v>
      </c>
      <c r="J17" s="2">
        <v>77.549278418604658</v>
      </c>
      <c r="K17" s="114">
        <v>0.21202569574848401</v>
      </c>
    </row>
    <row r="18" spans="1:11" ht="15.5" thickBot="1">
      <c r="B18" s="108" t="s">
        <v>19</v>
      </c>
      <c r="C18" s="103">
        <v>843.32086058527318</v>
      </c>
      <c r="D18" s="103">
        <v>883.72842384850071</v>
      </c>
      <c r="E18" s="103">
        <v>807.50367959569996</v>
      </c>
      <c r="F18" s="103">
        <v>822.95496850814641</v>
      </c>
      <c r="G18" s="103">
        <v>842.15210404739469</v>
      </c>
      <c r="H18" s="103">
        <v>834.94218982411928</v>
      </c>
      <c r="I18" s="103">
        <v>816.87552421314331</v>
      </c>
      <c r="J18" s="103">
        <v>822.67776053192699</v>
      </c>
      <c r="K18" s="55">
        <v>-2.4478346283311001E-2</v>
      </c>
    </row>
    <row r="19" spans="1:11">
      <c r="B19" s="87" t="s">
        <v>385</v>
      </c>
    </row>
    <row r="20" spans="1:11">
      <c r="B20" s="87" t="s">
        <v>20</v>
      </c>
    </row>
    <row r="21" spans="1:11">
      <c r="B21" s="155" t="s">
        <v>364</v>
      </c>
    </row>
    <row r="25" spans="1:11">
      <c r="A25" s="157" t="s">
        <v>379</v>
      </c>
    </row>
    <row r="26" spans="1:11">
      <c r="A26" s="157" t="s">
        <v>380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H18"/>
  <sheetViews>
    <sheetView showGridLines="0" zoomScale="90" zoomScaleNormal="90" workbookViewId="0">
      <selection activeCell="C20" sqref="C20"/>
    </sheetView>
  </sheetViews>
  <sheetFormatPr baseColWidth="10" defaultRowHeight="15"/>
  <cols>
    <col min="2" max="2" width="21.69140625" bestFit="1" customWidth="1"/>
    <col min="3" max="6" width="12.4609375" customWidth="1"/>
    <col min="7" max="8" width="5.69140625" bestFit="1" customWidth="1"/>
  </cols>
  <sheetData>
    <row r="1" spans="1:8">
      <c r="A1" s="156" t="s">
        <v>376</v>
      </c>
    </row>
    <row r="3" spans="1:8" ht="16">
      <c r="B3" s="71" t="s">
        <v>356</v>
      </c>
      <c r="C3" s="71"/>
      <c r="D3" s="71"/>
      <c r="E3" s="71"/>
      <c r="F3" s="71"/>
      <c r="G3" s="73"/>
      <c r="H3" s="73"/>
    </row>
    <row r="4" spans="1:8">
      <c r="B4" s="72" t="s">
        <v>357</v>
      </c>
      <c r="C4" s="72"/>
      <c r="D4" s="72"/>
      <c r="E4" s="72"/>
      <c r="F4" s="72"/>
      <c r="G4" s="74"/>
      <c r="H4" s="74"/>
    </row>
    <row r="5" spans="1:8">
      <c r="B5" s="7" t="s">
        <v>21</v>
      </c>
      <c r="C5" s="11" t="s">
        <v>238</v>
      </c>
      <c r="D5" s="11" t="s">
        <v>239</v>
      </c>
      <c r="E5" s="11" t="s">
        <v>22</v>
      </c>
      <c r="F5" s="11" t="s">
        <v>23</v>
      </c>
    </row>
    <row r="6" spans="1:8">
      <c r="B6" s="1" t="s">
        <v>24</v>
      </c>
      <c r="C6" s="4">
        <v>0.22940217966735016</v>
      </c>
      <c r="D6" s="4">
        <v>0.31559422187706676</v>
      </c>
      <c r="E6" s="4">
        <v>0.02</v>
      </c>
      <c r="F6" s="4">
        <v>0.2323477915505352</v>
      </c>
    </row>
    <row r="7" spans="1:8">
      <c r="B7" s="1" t="s">
        <v>25</v>
      </c>
      <c r="C7" s="4">
        <v>2.7130824812690697E-2</v>
      </c>
      <c r="D7" s="4">
        <v>0.12197607729153732</v>
      </c>
      <c r="E7" s="4">
        <v>0</v>
      </c>
      <c r="F7" s="4">
        <v>3.1902041789162866E-2</v>
      </c>
    </row>
    <row r="8" spans="1:8">
      <c r="B8" s="1" t="s">
        <v>26</v>
      </c>
      <c r="C8" s="4">
        <v>0.14485259074246085</v>
      </c>
      <c r="D8" s="4">
        <v>9.072003462018817E-2</v>
      </c>
      <c r="E8" s="4">
        <v>4.9999999999999996E-2</v>
      </c>
      <c r="F8" s="4">
        <v>0.14129909793922732</v>
      </c>
    </row>
    <row r="9" spans="1:8">
      <c r="B9" s="1" t="s">
        <v>27</v>
      </c>
      <c r="C9" s="4">
        <v>0.14489514067659515</v>
      </c>
      <c r="D9" s="4">
        <v>5.4357376221110587E-2</v>
      </c>
      <c r="E9" s="4">
        <v>0.55999999999999994</v>
      </c>
      <c r="F9" s="4">
        <v>0.14326956778733665</v>
      </c>
    </row>
    <row r="10" spans="1:8">
      <c r="B10" s="1" t="s">
        <v>28</v>
      </c>
      <c r="C10" s="4">
        <v>0.43839992974821329</v>
      </c>
      <c r="D10" s="4">
        <v>0.39033833752106434</v>
      </c>
      <c r="E10" s="4">
        <v>0.36999999999999994</v>
      </c>
      <c r="F10" s="4">
        <v>0.4353639757216059</v>
      </c>
    </row>
    <row r="11" spans="1:8" ht="15.5" thickBot="1">
      <c r="B11" s="1" t="s">
        <v>29</v>
      </c>
      <c r="C11" s="4">
        <v>1.5319334352689899E-2</v>
      </c>
      <c r="D11" s="4">
        <v>2.7013952469032876E-2</v>
      </c>
      <c r="E11" s="4">
        <v>0</v>
      </c>
      <c r="F11" s="4">
        <v>1.5817525212132002E-2</v>
      </c>
    </row>
    <row r="12" spans="1:8" ht="15.5" thickBot="1">
      <c r="B12" s="108" t="s">
        <v>30</v>
      </c>
      <c r="C12" s="111">
        <v>0.9400165786822936</v>
      </c>
      <c r="D12" s="111">
        <v>5.2457964004000747E-2</v>
      </c>
      <c r="E12" s="111">
        <v>7.5254573137055027E-3</v>
      </c>
      <c r="F12" s="115">
        <v>1</v>
      </c>
    </row>
    <row r="13" spans="1:8">
      <c r="B13" s="155" t="s">
        <v>365</v>
      </c>
    </row>
    <row r="17" spans="1:1">
      <c r="A17" s="157" t="s">
        <v>379</v>
      </c>
    </row>
    <row r="18" spans="1:1">
      <c r="A18" s="157" t="s">
        <v>380</v>
      </c>
    </row>
  </sheetData>
  <phoneticPr fontId="3" type="noConversion"/>
  <hyperlinks>
    <hyperlink ref="A1" location="Tabellenverzeichnis!B10" display="zurück"/>
  </hyperlinks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32"/>
  <sheetViews>
    <sheetView showGridLines="0" zoomScale="90" zoomScaleNormal="90" workbookViewId="0">
      <selection activeCell="L13" sqref="L13"/>
    </sheetView>
  </sheetViews>
  <sheetFormatPr baseColWidth="10" defaultRowHeight="15"/>
  <cols>
    <col min="8" max="8" width="14.07421875" bestFit="1" customWidth="1"/>
  </cols>
  <sheetData>
    <row r="1" spans="1:9">
      <c r="A1" s="156" t="s">
        <v>376</v>
      </c>
    </row>
    <row r="3" spans="1:9" ht="16">
      <c r="B3" s="71" t="s">
        <v>241</v>
      </c>
      <c r="C3" s="71"/>
      <c r="D3" s="71"/>
      <c r="E3" s="71"/>
      <c r="F3" s="71"/>
      <c r="G3" s="71"/>
      <c r="H3" s="71"/>
      <c r="I3" s="71"/>
    </row>
    <row r="4" spans="1:9">
      <c r="B4" s="72" t="s">
        <v>242</v>
      </c>
      <c r="C4" s="72"/>
      <c r="D4" s="72"/>
      <c r="E4" s="72"/>
      <c r="F4" s="72"/>
      <c r="G4" s="72"/>
      <c r="H4" s="72"/>
      <c r="I4" s="72"/>
    </row>
    <row r="5" spans="1:9" ht="31.5" customHeight="1">
      <c r="B5" s="52" t="s">
        <v>206</v>
      </c>
      <c r="C5" s="53" t="s">
        <v>9</v>
      </c>
      <c r="D5" s="88" t="s">
        <v>10</v>
      </c>
      <c r="E5" s="53" t="s">
        <v>207</v>
      </c>
      <c r="F5" s="88" t="s">
        <v>12</v>
      </c>
      <c r="G5" s="88" t="s">
        <v>209</v>
      </c>
      <c r="H5" s="53" t="s">
        <v>210</v>
      </c>
      <c r="I5" s="53" t="s">
        <v>208</v>
      </c>
    </row>
    <row r="6" spans="1:9">
      <c r="B6" s="20">
        <f>Tabelle43!B6</f>
        <v>2000</v>
      </c>
      <c r="C6" s="2">
        <f>Tabelle43!C6</f>
        <v>262.17321477566998</v>
      </c>
      <c r="D6" s="2">
        <f>Tabelle43!D6</f>
        <v>46.17230162544179</v>
      </c>
      <c r="E6" s="2">
        <f>Tabelle43!E6</f>
        <v>17.319990603810378</v>
      </c>
      <c r="F6" s="2">
        <f>Tabelle43!F6</f>
        <v>23.288197211014975</v>
      </c>
      <c r="G6" s="45">
        <f>Tabelle43!G6</f>
        <v>348.95370421593708</v>
      </c>
      <c r="H6" s="45">
        <f>Tabelle43!H6</f>
        <v>763.2337285192624</v>
      </c>
      <c r="I6" s="46">
        <f>Tabelle43!I6</f>
        <v>0.45720424972955087</v>
      </c>
    </row>
    <row r="7" spans="1:9">
      <c r="B7" s="20">
        <f>Tabelle43!B7</f>
        <v>2001</v>
      </c>
      <c r="C7" s="2">
        <f>Tabelle43!C7</f>
        <v>282.60919349894732</v>
      </c>
      <c r="D7" s="2">
        <f>Tabelle43!D7</f>
        <v>45.765767154877786</v>
      </c>
      <c r="E7" s="2">
        <f>Tabelle43!E7</f>
        <v>18.016585460714325</v>
      </c>
      <c r="F7" s="2">
        <f>Tabelle43!F7</f>
        <v>23.584596301143328</v>
      </c>
      <c r="G7" s="45">
        <f>Tabelle43!G7</f>
        <v>369.97614241568277</v>
      </c>
      <c r="H7" s="45">
        <f>Tabelle43!H7</f>
        <v>786.69896567683031</v>
      </c>
      <c r="I7" s="46">
        <f>Tabelle43!I7</f>
        <v>0.47028934644318071</v>
      </c>
    </row>
    <row r="8" spans="1:9">
      <c r="B8" s="20">
        <f>Tabelle43!B8</f>
        <v>2002</v>
      </c>
      <c r="C8" s="2">
        <f>Tabelle43!C8</f>
        <v>262.42969782825122</v>
      </c>
      <c r="D8" s="2">
        <f>Tabelle43!D8</f>
        <v>45.828357551449379</v>
      </c>
      <c r="E8" s="2">
        <f>Tabelle43!E8</f>
        <v>17.488309338299175</v>
      </c>
      <c r="F8" s="2">
        <f>Tabelle43!F8</f>
        <v>23.774914726569484</v>
      </c>
      <c r="G8" s="45">
        <f>Tabelle43!G8</f>
        <v>349.52127944456925</v>
      </c>
      <c r="H8" s="45">
        <f>Tabelle43!H8</f>
        <v>763.76115120355223</v>
      </c>
      <c r="I8" s="46">
        <f>Tabelle43!I8</f>
        <v>0.45763165473104472</v>
      </c>
    </row>
    <row r="9" spans="1:9">
      <c r="B9" s="20">
        <f>Tabelle43!B9</f>
        <v>2003</v>
      </c>
      <c r="C9" s="2">
        <f>Tabelle43!C9</f>
        <v>281.9749292580222</v>
      </c>
      <c r="D9" s="2">
        <f>Tabelle43!D9</f>
        <v>45.961462638063594</v>
      </c>
      <c r="E9" s="2">
        <f>Tabelle43!E9</f>
        <v>19.570484018238339</v>
      </c>
      <c r="F9" s="2">
        <f>Tabelle43!F9</f>
        <v>24.125487114800599</v>
      </c>
      <c r="G9" s="45">
        <f>Tabelle43!G9</f>
        <v>371.63236302912475</v>
      </c>
      <c r="H9" s="45">
        <f>Tabelle43!H9</f>
        <v>788.0918934377994</v>
      </c>
      <c r="I9" s="46">
        <f>Tabelle43!I9</f>
        <v>0.47155968247306435</v>
      </c>
    </row>
    <row r="10" spans="1:9">
      <c r="B10" s="20">
        <f>Tabelle43!B10</f>
        <v>2004</v>
      </c>
      <c r="C10" s="2">
        <f>Tabelle43!C10</f>
        <v>277.64052592657049</v>
      </c>
      <c r="D10" s="2">
        <f>Tabelle43!D10</f>
        <v>45.909470295335709</v>
      </c>
      <c r="E10" s="2">
        <f>Tabelle43!E10</f>
        <v>18.072220665666404</v>
      </c>
      <c r="F10" s="2">
        <f>Tabelle43!F10</f>
        <v>24.431078281773509</v>
      </c>
      <c r="G10" s="45">
        <f>Tabelle43!G10</f>
        <v>366.05329516934614</v>
      </c>
      <c r="H10" s="45">
        <f>Tabelle43!H10</f>
        <v>786.13798309302297</v>
      </c>
      <c r="I10" s="46">
        <f>Tabelle43!I10</f>
        <v>0.46563491784117422</v>
      </c>
    </row>
    <row r="11" spans="1:9">
      <c r="B11" s="20">
        <f>Tabelle43!B11</f>
        <v>2005</v>
      </c>
      <c r="C11" s="2">
        <f>Tabelle43!C11</f>
        <v>286.16791215133537</v>
      </c>
      <c r="D11" s="2">
        <f>Tabelle43!D11</f>
        <v>45.956762308101347</v>
      </c>
      <c r="E11" s="2">
        <f>Tabelle43!E11</f>
        <v>18.791668217565942</v>
      </c>
      <c r="F11" s="2">
        <f>Tabelle43!F11</f>
        <v>24.573045897563272</v>
      </c>
      <c r="G11" s="45">
        <f>Tabelle43!G11</f>
        <v>375.48938857456591</v>
      </c>
      <c r="H11" s="45">
        <f>Tabelle43!H11</f>
        <v>798.00603748187677</v>
      </c>
      <c r="I11" s="46">
        <f>Tabelle43!I11</f>
        <v>0.47053452096606913</v>
      </c>
    </row>
    <row r="12" spans="1:9">
      <c r="B12" s="20">
        <f>Tabelle43!B12</f>
        <v>2006</v>
      </c>
      <c r="C12" s="2">
        <f>Tabelle43!C12</f>
        <v>275.23886351777014</v>
      </c>
      <c r="D12" s="2">
        <f>Tabelle43!D12</f>
        <v>45.745931739145384</v>
      </c>
      <c r="E12" s="2">
        <f>Tabelle43!E12</f>
        <v>19.152822276377933</v>
      </c>
      <c r="F12" s="2">
        <f>Tabelle43!F12</f>
        <v>24.911480228662917</v>
      </c>
      <c r="G12" s="45">
        <f>Tabelle43!G12</f>
        <v>365.04909776195638</v>
      </c>
      <c r="H12" s="45">
        <f>Tabelle43!H12</f>
        <v>791.65792456822669</v>
      </c>
      <c r="I12" s="46">
        <f>Tabelle43!I12</f>
        <v>0.46111974178879794</v>
      </c>
    </row>
    <row r="13" spans="1:9">
      <c r="B13" s="20">
        <f>Tabelle43!B13</f>
        <v>2007</v>
      </c>
      <c r="C13" s="2">
        <f>Tabelle43!C13</f>
        <v>243.9511828945075</v>
      </c>
      <c r="D13" s="2">
        <f>Tabelle43!D13</f>
        <v>45.781487730704796</v>
      </c>
      <c r="E13" s="2">
        <f>Tabelle43!E13</f>
        <v>17.685308463895595</v>
      </c>
      <c r="F13" s="2">
        <f>Tabelle43!F13</f>
        <v>25.381985310845263</v>
      </c>
      <c r="G13" s="45">
        <f>Tabelle43!G13</f>
        <v>332.79996439995313</v>
      </c>
      <c r="H13" s="45">
        <f>Tabelle43!H13</f>
        <v>762.69826156276554</v>
      </c>
      <c r="I13" s="46">
        <f>Tabelle43!I13</f>
        <v>0.43634551325454368</v>
      </c>
    </row>
    <row r="14" spans="1:9">
      <c r="B14" s="20">
        <f>Tabelle43!B14</f>
        <v>2008</v>
      </c>
      <c r="C14" s="2">
        <f>Tabelle43!C14</f>
        <v>268.42999102654301</v>
      </c>
      <c r="D14" s="2">
        <f>Tabelle43!D14</f>
        <v>46.164261021385428</v>
      </c>
      <c r="E14" s="2">
        <f>Tabelle43!E14</f>
        <v>18.665065168954886</v>
      </c>
      <c r="F14" s="2">
        <f>Tabelle43!F14</f>
        <v>25.748121582921296</v>
      </c>
      <c r="G14" s="45">
        <f>Tabelle43!G14</f>
        <v>359.00743879980456</v>
      </c>
      <c r="H14" s="45">
        <f>Tabelle43!H14</f>
        <v>793.5494968269835</v>
      </c>
      <c r="I14" s="46">
        <f>Tabelle43!I14</f>
        <v>0.45240711541661838</v>
      </c>
    </row>
    <row r="15" spans="1:9">
      <c r="B15" s="20">
        <f>Tabelle43!B15</f>
        <v>2009</v>
      </c>
      <c r="C15" s="2">
        <f>Tabelle43!C15</f>
        <v>261.52299609760036</v>
      </c>
      <c r="D15" s="2">
        <f>Tabelle43!D15</f>
        <v>46.21766875724942</v>
      </c>
      <c r="E15" s="2">
        <f>Tabelle43!E15</f>
        <v>19.013460576626954</v>
      </c>
      <c r="F15" s="2">
        <f>Tabelle43!F15</f>
        <v>25.543167034168039</v>
      </c>
      <c r="G15" s="45">
        <f>Tabelle43!G15</f>
        <v>352.29729246564477</v>
      </c>
      <c r="H15" s="45">
        <f>Tabelle43!H15</f>
        <v>779.50923540463884</v>
      </c>
      <c r="I15" s="46">
        <f>Tabelle43!I15</f>
        <v>0.45194755426184174</v>
      </c>
    </row>
    <row r="16" spans="1:9">
      <c r="B16" s="20">
        <f>Tabelle43!B16</f>
        <v>2010</v>
      </c>
      <c r="C16" s="2">
        <f>Tabelle43!C16</f>
        <v>293.30786314805317</v>
      </c>
      <c r="D16" s="2">
        <f>Tabelle43!D16</f>
        <v>46.706328243970752</v>
      </c>
      <c r="E16" s="2">
        <f>Tabelle43!E16</f>
        <v>19.784720568954778</v>
      </c>
      <c r="F16" s="2">
        <f>Tabelle43!F16</f>
        <v>25.882716511614884</v>
      </c>
      <c r="G16" s="45">
        <f>Tabelle43!G16</f>
        <v>385.68162847259356</v>
      </c>
      <c r="H16" s="45">
        <f>Tabelle43!H16</f>
        <v>824.10381514676237</v>
      </c>
      <c r="I16" s="46">
        <f>Tabelle43!I16</f>
        <v>0.4680012655977191</v>
      </c>
    </row>
    <row r="17" spans="1:9">
      <c r="B17" s="20">
        <f>Tabelle43!B17</f>
        <v>2011</v>
      </c>
      <c r="C17" s="2">
        <f>Tabelle43!C17</f>
        <v>226.23981557687509</v>
      </c>
      <c r="D17" s="2">
        <f>Tabelle43!D17</f>
        <v>44.926844441793889</v>
      </c>
      <c r="E17" s="2">
        <f>Tabelle43!E17</f>
        <v>18.562265965661759</v>
      </c>
      <c r="F17" s="2">
        <f>Tabelle43!F17</f>
        <v>25.582391444691659</v>
      </c>
      <c r="G17" s="45">
        <f>Tabelle43!G17</f>
        <v>315.31131742902238</v>
      </c>
      <c r="H17" s="45">
        <f>Tabelle43!H17</f>
        <v>751.6188522060346</v>
      </c>
      <c r="I17" s="46">
        <f>Tabelle43!I17</f>
        <v>0.41950959120246878</v>
      </c>
    </row>
    <row r="18" spans="1:9">
      <c r="B18" s="20">
        <f>Tabelle43!B18</f>
        <v>2012</v>
      </c>
      <c r="C18" s="2">
        <f>Tabelle43!C18</f>
        <v>254.81809103393019</v>
      </c>
      <c r="D18" s="2">
        <f>Tabelle43!D18</f>
        <v>45.501874407601036</v>
      </c>
      <c r="E18" s="2">
        <f>Tabelle43!E18</f>
        <v>19.449173840813923</v>
      </c>
      <c r="F18" s="2">
        <f>Tabelle43!F18</f>
        <v>25.118700249105238</v>
      </c>
      <c r="G18" s="45">
        <f>Tabelle43!G18</f>
        <v>344.88783953145037</v>
      </c>
      <c r="H18" s="45">
        <f>Tabelle43!H18</f>
        <v>778.78745756295632</v>
      </c>
      <c r="I18" s="46">
        <f>Tabelle43!I18</f>
        <v>0.4428523291973665</v>
      </c>
    </row>
    <row r="19" spans="1:9">
      <c r="B19" s="20">
        <f>Tabelle43!B19</f>
        <v>2013</v>
      </c>
      <c r="C19" s="2">
        <f>Tabelle43!C19</f>
        <v>279.8815440530193</v>
      </c>
      <c r="D19" s="2">
        <f>Tabelle43!D19</f>
        <v>46.002315258753924</v>
      </c>
      <c r="E19" s="2">
        <f>Tabelle43!E19</f>
        <v>20.290358205278185</v>
      </c>
      <c r="F19" s="2">
        <f>Tabelle43!F19</f>
        <v>24.581762608449761</v>
      </c>
      <c r="G19" s="45">
        <f>Tabelle43!G19</f>
        <v>370.7559801255012</v>
      </c>
      <c r="H19" s="45">
        <f>Tabelle43!H19</f>
        <v>806.38465442599727</v>
      </c>
      <c r="I19" s="46">
        <f>Tabelle43!I19</f>
        <v>0.4597755898385909</v>
      </c>
    </row>
    <row r="20" spans="1:9">
      <c r="B20" s="20">
        <f>Tabelle43!B20</f>
        <v>2014</v>
      </c>
      <c r="C20" s="2">
        <f>Tabelle43!C20</f>
        <v>209.5895071680828</v>
      </c>
      <c r="D20" s="2">
        <f>Tabelle43!D20</f>
        <v>44.449351064143677</v>
      </c>
      <c r="E20" s="2">
        <f>Tabelle43!E20</f>
        <v>17.823070541332868</v>
      </c>
      <c r="F20" s="2">
        <f>Tabelle43!F20</f>
        <v>24.24410095864755</v>
      </c>
      <c r="G20" s="45">
        <f>Tabelle43!G20</f>
        <v>296.10602973220693</v>
      </c>
      <c r="H20" s="45">
        <f>Tabelle43!H20</f>
        <v>730.71435050888977</v>
      </c>
      <c r="I20" s="46">
        <f>Tabelle43!I20</f>
        <v>0.4052281572491227</v>
      </c>
    </row>
    <row r="21" spans="1:9">
      <c r="B21" s="20">
        <f>Tabelle43!B21</f>
        <v>2015</v>
      </c>
      <c r="C21" s="2">
        <f>Tabelle43!C21</f>
        <v>231.8827375266612</v>
      </c>
      <c r="D21" s="2">
        <f>Tabelle43!D21</f>
        <v>45.037255079751958</v>
      </c>
      <c r="E21" s="2">
        <f>Tabelle43!E21</f>
        <v>20.555846132842071</v>
      </c>
      <c r="F21" s="2">
        <f>Tabelle43!F21</f>
        <v>23.251103304256073</v>
      </c>
      <c r="G21" s="45">
        <f>Tabelle43!G21</f>
        <v>320.72694204351131</v>
      </c>
      <c r="H21" s="45">
        <f>Tabelle43!H21</f>
        <v>752.10397315850742</v>
      </c>
      <c r="I21" s="46">
        <f>Tabelle43!I21</f>
        <v>0.4264396326701993</v>
      </c>
    </row>
    <row r="22" spans="1:9">
      <c r="B22" s="20">
        <f>Tabelle43!B22</f>
        <v>2016</v>
      </c>
      <c r="C22" s="2">
        <f>Tabelle43!C22</f>
        <v>248.24499585675349</v>
      </c>
      <c r="D22" s="2">
        <f>Tabelle43!D22</f>
        <v>45.746158569978569</v>
      </c>
      <c r="E22" s="2">
        <f>Tabelle43!E22</f>
        <v>20.336249837520143</v>
      </c>
      <c r="F22" s="2">
        <f>Tabelle43!F22</f>
        <v>22.351033826756691</v>
      </c>
      <c r="G22" s="45">
        <f>Tabelle43!G22</f>
        <v>336.6784380910089</v>
      </c>
      <c r="H22" s="45">
        <f>Tabelle43!H22</f>
        <v>768.36315964114465</v>
      </c>
      <c r="I22" s="46">
        <f>Tabelle43!I22</f>
        <v>0.438176185136532</v>
      </c>
    </row>
    <row r="23" spans="1:9">
      <c r="B23" s="20">
        <f>Tabelle43!B23</f>
        <v>2017</v>
      </c>
      <c r="C23" s="2">
        <f>Tabelle43!C23</f>
        <v>238.90196667149146</v>
      </c>
      <c r="D23" s="2">
        <f>Tabelle43!D23</f>
        <v>45.656418671145047</v>
      </c>
      <c r="E23" s="2">
        <f>Tabelle43!E23</f>
        <v>20.908368547432371</v>
      </c>
      <c r="F23" s="2">
        <f>Tabelle43!F23</f>
        <v>20.772316511365936</v>
      </c>
      <c r="G23" s="45">
        <f>Tabelle43!G23</f>
        <v>326.23907040143479</v>
      </c>
      <c r="H23" s="45">
        <f>Tabelle43!H23</f>
        <v>758.91644084890868</v>
      </c>
      <c r="I23" s="46">
        <f>Tabelle43!I23</f>
        <v>0.42987482263068422</v>
      </c>
    </row>
    <row r="24" spans="1:9">
      <c r="B24" s="20">
        <f>Tabelle43!B24</f>
        <v>2018</v>
      </c>
      <c r="C24" s="2">
        <f>Tabelle43!C24</f>
        <v>218.67096231344487</v>
      </c>
      <c r="D24" s="2">
        <f>Tabelle43!D24</f>
        <v>45.366203350103575</v>
      </c>
      <c r="E24" s="2">
        <f>Tabelle43!E24</f>
        <v>20.851108652280505</v>
      </c>
      <c r="F24" s="2">
        <f>Tabelle43!F24</f>
        <v>19.417378652906091</v>
      </c>
      <c r="G24" s="45">
        <f>Tabelle43!G24</f>
        <v>304.30565296873505</v>
      </c>
      <c r="H24" s="45">
        <f>Tabelle43!H24</f>
        <v>736.46188797930461</v>
      </c>
      <c r="I24" s="46">
        <f>Tabelle43!I24</f>
        <v>0.41319945802448155</v>
      </c>
    </row>
    <row r="25" spans="1:9" ht="15.5" thickBot="1">
      <c r="B25" s="130">
        <f>Tabelle43!B25</f>
        <v>2019</v>
      </c>
      <c r="C25" s="93">
        <f>Tabelle43!C25</f>
        <v>223.06482558212093</v>
      </c>
      <c r="D25" s="93">
        <f>Tabelle43!D25</f>
        <v>45.570661177084119</v>
      </c>
      <c r="E25" s="93">
        <f>Tabelle43!E25</f>
        <v>20.982188586243772</v>
      </c>
      <c r="F25" s="93">
        <f>Tabelle43!F25</f>
        <v>18.668490451152572</v>
      </c>
      <c r="G25" s="112">
        <f>Tabelle43!G25</f>
        <v>308.28616579660138</v>
      </c>
      <c r="H25" s="112">
        <f>Tabelle43!H25</f>
        <v>741.52126066882454</v>
      </c>
      <c r="I25" s="113">
        <f>Tabelle43!I25</f>
        <v>0.41574824910419794</v>
      </c>
    </row>
    <row r="26" spans="1:9" ht="15.5" thickBot="1">
      <c r="B26" s="133" t="s">
        <v>204</v>
      </c>
      <c r="C26" s="104">
        <f>C25/C6-1</f>
        <v>-0.14917004098611819</v>
      </c>
      <c r="D26" s="104">
        <f t="shared" ref="D26:H26" si="0">D25/D6-1</f>
        <v>-1.3030332627519625E-2</v>
      </c>
      <c r="E26" s="104">
        <f t="shared" si="0"/>
        <v>0.21144341623532492</v>
      </c>
      <c r="F26" s="104">
        <f t="shared" si="0"/>
        <v>-0.19837116278272282</v>
      </c>
      <c r="G26" s="104">
        <f t="shared" si="0"/>
        <v>-0.11654135757266559</v>
      </c>
      <c r="H26" s="104">
        <f t="shared" si="0"/>
        <v>-2.8447993110265024E-2</v>
      </c>
      <c r="I26" s="104">
        <f>I25-I6</f>
        <v>-4.1456000625352929E-2</v>
      </c>
    </row>
    <row r="27" spans="1:9">
      <c r="B27" s="160" t="s">
        <v>394</v>
      </c>
    </row>
    <row r="28" spans="1:9">
      <c r="B28" s="155" t="s">
        <v>364</v>
      </c>
    </row>
    <row r="31" spans="1:9">
      <c r="A31" s="157" t="s">
        <v>379</v>
      </c>
    </row>
    <row r="32" spans="1:9">
      <c r="A32" s="157" t="s">
        <v>380</v>
      </c>
    </row>
  </sheetData>
  <hyperlinks>
    <hyperlink ref="A1" location="Tabellenverzeichnis!B10" display="zurück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3 1 f d 8 1 4 - 4 8 9 c - 4 a 6 5 - 8 e d d - 3 8 b 7 b 3 0 c 7 7 b 9 "   x m l n s = " h t t p : / / s c h e m a s . m i c r o s o f t . c o m / D a t a M a s h u p " > A A A A A B Q D A A B Q S w M E F A A C A A g A v H F V U Z q Y a K m k A A A A 9 Q A A A B I A H A B D b 2 5 m a W c v U G F j a 2 F n Z S 5 4 b W w g o h g A K K A U A A A A A A A A A A A A A A A A A A A A A A A A A A A A h Y + x D o I w F E V / h X S n R d R I y K M M L A 6 S m J g Y 1 6 Y 8 o R G K o c X y b w 5 + k r 8 g R l E 3 x 3 v P G e 6 9 X 2 + Q D k 3 t X b A z q t U J m d G A e K h l W y h d J q S 3 R z 8 i K Y e t k C d R o j f K 2 s S D K R J S W X u O G X P O U T e n b V e y M A h m 7 J B v d r L C R p C P r P 7 L v t L G C i 2 R c N i / x v C Q R k u 6 W o y T g E 0 d 5 E p / e T i y J / 0 p I e t r 2 3 f I C / S z N b A p A n t f 4 A 9 Q S w M E F A A C A A g A v H F V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x V V E o i k e 4 D g A A A B E A A A A T A B w A R m 9 y b X V s Y X M v U 2 V j d G l v b j E u b S C i G A A o o B Q A A A A A A A A A A A A A A A A A A A A A A A A A A A A r T k 0 u y c z P U w i G 0 I b W A F B L A Q I t A B Q A A g A I A L x x V V G a m G i p p A A A A P U A A A A S A A A A A A A A A A A A A A A A A A A A A A B D b 2 5 m a W c v U G F j a 2 F n Z S 5 4 b W x Q S w E C L Q A U A A I A C A C 8 c V V R D 8 r p q 6 Q A A A D p A A A A E w A A A A A A A A A A A A A A A A D w A A A A W 0 N v b n R l b n R f V H l w Z X N d L n h t b F B L A Q I t A B Q A A g A I A L x x V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x M t m V I p U U S p D S + 0 I y + 3 R Q A A A A A C A A A A A A A D Z g A A w A A A A B A A A A D y s W n w Z W U T g g j M H c s b L / m v A A A A A A S A A A C g A A A A E A A A A O / o n a E v 8 T / h q o o w W H u p b U V Q A A A A Y 3 I / L 1 9 v k z u V i 0 b E V A S f A v d Z 6 w 9 3 o D 2 y o m F 5 a N r z Q U M 8 L F 6 B w p T Z b 4 6 7 K m W 8 I 7 E + f Z 2 l c 9 y D q r q W Y l s 1 V 4 L z b 6 N 5 6 T H 3 k U f W 7 v 3 u O U 7 U 6 R c U A A A A f f n E l 7 3 e w B h i x j a 7 4 V S L 2 B O P z B w = < / D a t a M a s h u p > 
</file>

<file path=customXml/itemProps1.xml><?xml version="1.0" encoding="utf-8"?>
<ds:datastoreItem xmlns:ds="http://schemas.openxmlformats.org/officeDocument/2006/customXml" ds:itemID="{2FB6C8A8-A4F9-4848-AC7A-0249A6DD29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2</vt:i4>
      </vt:variant>
    </vt:vector>
  </HeadingPairs>
  <TitlesOfParts>
    <vt:vector size="51" baseType="lpstr">
      <vt:lpstr>Titelblatt</vt:lpstr>
      <vt:lpstr>Tabellenverzeichnis</vt:lpstr>
      <vt:lpstr>Tabelle1</vt:lpstr>
      <vt:lpstr>Tabelle2</vt:lpstr>
      <vt:lpstr>Tabelle3</vt:lpstr>
      <vt:lpstr>Tabelle4</vt:lpstr>
      <vt:lpstr>Tableau5</vt:lpstr>
      <vt:lpstr>Tableau6</vt:lpstr>
      <vt:lpstr>Tableau7</vt:lpstr>
      <vt:lpstr>Tableau8</vt:lpstr>
      <vt:lpstr>Tabelle9</vt:lpstr>
      <vt:lpstr>Tabelle10</vt:lpstr>
      <vt:lpstr>Tabelle11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Tabelle26</vt:lpstr>
      <vt:lpstr>Tabelle27</vt:lpstr>
      <vt:lpstr>Tabelle28</vt:lpstr>
      <vt:lpstr>Tabelle30</vt:lpstr>
      <vt:lpstr>Tabelle31</vt:lpstr>
      <vt:lpstr>Tabelle32</vt:lpstr>
      <vt:lpstr>Tabelle33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Tabelle48!_Ref50390024</vt:lpstr>
      <vt:lpstr>Tableau8!_Toc53642075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2020-10-29T16:51:44Z</dcterms:modified>
</cp:coreProperties>
</file>